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rhenag\eigener DSO\SLP_verfahrensspez_Parameter\20211001_THE\"/>
    </mc:Choice>
  </mc:AlternateContent>
  <bookViews>
    <workbookView xWindow="240" yWindow="795" windowWidth="15600" windowHeight="67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W39" i="7" l="1"/>
  <c r="V39" i="7"/>
  <c r="U39" i="7"/>
  <c r="T39" i="7"/>
  <c r="S39" i="7"/>
  <c r="X39" i="7" s="1"/>
  <c r="R39" i="7"/>
  <c r="P39" i="7"/>
  <c r="O39" i="7"/>
  <c r="N39" i="7"/>
  <c r="M39" i="7"/>
  <c r="L39" i="7"/>
  <c r="K39" i="7"/>
  <c r="J39" i="7"/>
  <c r="I39" i="7"/>
  <c r="H39" i="7"/>
  <c r="Q39" i="7" s="1"/>
  <c r="F39" i="7"/>
  <c r="W38" i="7"/>
  <c r="V38" i="7"/>
  <c r="U38" i="7"/>
  <c r="T38" i="7"/>
  <c r="S38" i="7"/>
  <c r="R38" i="7"/>
  <c r="X38" i="7" s="1"/>
  <c r="P38" i="7"/>
  <c r="O38" i="7"/>
  <c r="N38" i="7"/>
  <c r="M38" i="7"/>
  <c r="L38" i="7"/>
  <c r="K38" i="7"/>
  <c r="J38" i="7"/>
  <c r="I38" i="7"/>
  <c r="H38" i="7"/>
  <c r="Q38" i="7" s="1"/>
  <c r="F38" i="7"/>
  <c r="W37" i="7"/>
  <c r="V37" i="7"/>
  <c r="U37" i="7"/>
  <c r="T37" i="7"/>
  <c r="S37" i="7"/>
  <c r="R37" i="7"/>
  <c r="X37" i="7" s="1"/>
  <c r="P37" i="7"/>
  <c r="O37" i="7"/>
  <c r="N37" i="7"/>
  <c r="M37" i="7"/>
  <c r="L37" i="7"/>
  <c r="K37" i="7"/>
  <c r="J37" i="7"/>
  <c r="I37" i="7"/>
  <c r="Q37" i="7" s="1"/>
  <c r="H37" i="7"/>
  <c r="F37" i="7"/>
  <c r="W36" i="7"/>
  <c r="V36" i="7"/>
  <c r="U36" i="7"/>
  <c r="T36" i="7"/>
  <c r="X36" i="7" s="1"/>
  <c r="S36" i="7"/>
  <c r="R36" i="7"/>
  <c r="P36" i="7"/>
  <c r="O36" i="7"/>
  <c r="N36" i="7"/>
  <c r="M36" i="7"/>
  <c r="L36" i="7"/>
  <c r="K36" i="7"/>
  <c r="J36" i="7"/>
  <c r="I36" i="7"/>
  <c r="H36" i="7"/>
  <c r="Q36" i="7" s="1"/>
  <c r="F36" i="7"/>
  <c r="W35" i="7"/>
  <c r="V35" i="7"/>
  <c r="U35" i="7"/>
  <c r="T35" i="7"/>
  <c r="S35" i="7"/>
  <c r="X35" i="7" s="1"/>
  <c r="R35" i="7"/>
  <c r="P35" i="7"/>
  <c r="O35" i="7"/>
  <c r="N35" i="7"/>
  <c r="M35" i="7"/>
  <c r="L35" i="7"/>
  <c r="K35" i="7"/>
  <c r="J35" i="7"/>
  <c r="I35" i="7"/>
  <c r="H35" i="7"/>
  <c r="Q35" i="7" s="1"/>
  <c r="F35" i="7"/>
  <c r="W34" i="7"/>
  <c r="V34" i="7"/>
  <c r="U34" i="7"/>
  <c r="T34" i="7"/>
  <c r="S34" i="7"/>
  <c r="R34" i="7"/>
  <c r="X34" i="7" s="1"/>
  <c r="P34" i="7"/>
  <c r="O34" i="7"/>
  <c r="N34" i="7"/>
  <c r="M34" i="7"/>
  <c r="L34" i="7"/>
  <c r="K34" i="7"/>
  <c r="J34" i="7"/>
  <c r="I34" i="7"/>
  <c r="H34" i="7"/>
  <c r="Q34" i="7" s="1"/>
  <c r="F34" i="7"/>
  <c r="W33" i="7"/>
  <c r="V33" i="7"/>
  <c r="U33" i="7"/>
  <c r="T33" i="7"/>
  <c r="S33" i="7"/>
  <c r="R33" i="7"/>
  <c r="X33" i="7" s="1"/>
  <c r="P33" i="7"/>
  <c r="O33" i="7"/>
  <c r="N33" i="7"/>
  <c r="M33" i="7"/>
  <c r="L33" i="7"/>
  <c r="K33" i="7"/>
  <c r="J33" i="7"/>
  <c r="I33" i="7"/>
  <c r="Q33" i="7" s="1"/>
  <c r="H33" i="7"/>
  <c r="F33" i="7"/>
  <c r="W32" i="7"/>
  <c r="V32" i="7"/>
  <c r="U32" i="7"/>
  <c r="T32" i="7"/>
  <c r="X32" i="7" s="1"/>
  <c r="S32" i="7"/>
  <c r="R32" i="7"/>
  <c r="P32" i="7"/>
  <c r="O32" i="7"/>
  <c r="N32" i="7"/>
  <c r="M32" i="7"/>
  <c r="L32" i="7"/>
  <c r="K32" i="7"/>
  <c r="J32" i="7"/>
  <c r="I32" i="7"/>
  <c r="H32" i="7"/>
  <c r="Q32" i="7" s="1"/>
  <c r="F32" i="7"/>
  <c r="W31" i="7"/>
  <c r="V31" i="7"/>
  <c r="U31" i="7"/>
  <c r="T31" i="7"/>
  <c r="S31" i="7"/>
  <c r="X31" i="7" s="1"/>
  <c r="R31" i="7"/>
  <c r="P31" i="7"/>
  <c r="O31" i="7"/>
  <c r="N31" i="7"/>
  <c r="M31" i="7"/>
  <c r="L31" i="7"/>
  <c r="K31" i="7"/>
  <c r="J31" i="7"/>
  <c r="I31" i="7"/>
  <c r="H31" i="7"/>
  <c r="Q31" i="7" s="1"/>
  <c r="F31" i="7"/>
  <c r="W30" i="7"/>
  <c r="V30" i="7"/>
  <c r="U30" i="7"/>
  <c r="T30" i="7"/>
  <c r="S30" i="7"/>
  <c r="R30" i="7"/>
  <c r="X30" i="7" s="1"/>
  <c r="P30" i="7"/>
  <c r="O30" i="7"/>
  <c r="N30" i="7"/>
  <c r="M30" i="7"/>
  <c r="L30" i="7"/>
  <c r="K30" i="7"/>
  <c r="J30" i="7"/>
  <c r="I30" i="7"/>
  <c r="H30" i="7"/>
  <c r="Q30" i="7" s="1"/>
  <c r="F30" i="7"/>
  <c r="W29" i="7"/>
  <c r="V29" i="7"/>
  <c r="U29" i="7"/>
  <c r="T29" i="7"/>
  <c r="S29" i="7"/>
  <c r="R29" i="7"/>
  <c r="X29" i="7" s="1"/>
  <c r="P29" i="7"/>
  <c r="O29" i="7"/>
  <c r="N29" i="7"/>
  <c r="M29" i="7"/>
  <c r="L29" i="7"/>
  <c r="K29" i="7"/>
  <c r="J29" i="7"/>
  <c r="I29" i="7"/>
  <c r="Q29" i="7" s="1"/>
  <c r="H29" i="7"/>
  <c r="F29" i="7"/>
  <c r="W28" i="7"/>
  <c r="V28" i="7"/>
  <c r="U28" i="7"/>
  <c r="T28" i="7"/>
  <c r="X28" i="7" s="1"/>
  <c r="S28" i="7"/>
  <c r="R28" i="7"/>
  <c r="P28" i="7"/>
  <c r="O28" i="7"/>
  <c r="N28" i="7"/>
  <c r="M28" i="7"/>
  <c r="L28" i="7"/>
  <c r="K28" i="7"/>
  <c r="J28" i="7"/>
  <c r="I28" i="7"/>
  <c r="H28" i="7"/>
  <c r="Q28" i="7" s="1"/>
  <c r="F28" i="7"/>
  <c r="W27" i="7"/>
  <c r="V27" i="7"/>
  <c r="U27" i="7"/>
  <c r="T27" i="7"/>
  <c r="S27" i="7"/>
  <c r="X27" i="7" s="1"/>
  <c r="R27" i="7"/>
  <c r="P27" i="7"/>
  <c r="O27" i="7"/>
  <c r="N27" i="7"/>
  <c r="M27" i="7"/>
  <c r="L27" i="7"/>
  <c r="K27" i="7"/>
  <c r="J27" i="7"/>
  <c r="I27" i="7"/>
  <c r="H27" i="7"/>
  <c r="Q27" i="7" s="1"/>
  <c r="F27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Q26" i="7" s="1"/>
  <c r="F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Q25" i="7" s="1"/>
  <c r="H25" i="7"/>
  <c r="F25" i="7"/>
  <c r="W24" i="7"/>
  <c r="V24" i="7"/>
  <c r="U24" i="7"/>
  <c r="T24" i="7"/>
  <c r="X24" i="7" s="1"/>
  <c r="S24" i="7"/>
  <c r="R24" i="7"/>
  <c r="P24" i="7"/>
  <c r="O24" i="7"/>
  <c r="N24" i="7"/>
  <c r="M24" i="7"/>
  <c r="L24" i="7"/>
  <c r="K24" i="7"/>
  <c r="J24" i="7"/>
  <c r="I24" i="7"/>
  <c r="H24" i="7"/>
  <c r="Q24" i="7" s="1"/>
  <c r="F24" i="7"/>
  <c r="W23" i="7"/>
  <c r="V23" i="7"/>
  <c r="U23" i="7"/>
  <c r="T23" i="7"/>
  <c r="S23" i="7"/>
  <c r="X23" i="7" s="1"/>
  <c r="R23" i="7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H22" i="7"/>
  <c r="Q22" i="7" s="1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1" i="7"/>
  <c r="W20" i="7"/>
  <c r="V20" i="7"/>
  <c r="U20" i="7"/>
  <c r="T20" i="7"/>
  <c r="X20" i="7" s="1"/>
  <c r="S20" i="7"/>
  <c r="R20" i="7"/>
  <c r="P20" i="7"/>
  <c r="O20" i="7"/>
  <c r="N20" i="7"/>
  <c r="M20" i="7"/>
  <c r="L20" i="7"/>
  <c r="K20" i="7"/>
  <c r="J20" i="7"/>
  <c r="I20" i="7"/>
  <c r="H20" i="7"/>
  <c r="Q20" i="7" s="1"/>
  <c r="F20" i="7"/>
  <c r="W19" i="7"/>
  <c r="V19" i="7"/>
  <c r="U19" i="7"/>
  <c r="T19" i="7"/>
  <c r="S19" i="7"/>
  <c r="X19" i="7" s="1"/>
  <c r="R19" i="7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Q18" i="7" s="1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Q17" i="7" s="1"/>
  <c r="H17" i="7"/>
  <c r="F17" i="7"/>
  <c r="W16" i="7"/>
  <c r="V16" i="7"/>
  <c r="U16" i="7"/>
  <c r="T16" i="7"/>
  <c r="X16" i="7" s="1"/>
  <c r="S16" i="7"/>
  <c r="R16" i="7"/>
  <c r="P16" i="7"/>
  <c r="O16" i="7"/>
  <c r="N16" i="7"/>
  <c r="M16" i="7"/>
  <c r="L16" i="7"/>
  <c r="K16" i="7"/>
  <c r="J16" i="7"/>
  <c r="I16" i="7"/>
  <c r="H16" i="7"/>
  <c r="Q16" i="7" s="1"/>
  <c r="F16" i="7"/>
  <c r="W15" i="7"/>
  <c r="V15" i="7"/>
  <c r="U15" i="7"/>
  <c r="T15" i="7"/>
  <c r="S15" i="7"/>
  <c r="X15" i="7" s="1"/>
  <c r="R15" i="7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W12" i="7"/>
  <c r="V12" i="7"/>
  <c r="U12" i="7"/>
  <c r="T12" i="7"/>
  <c r="X12" i="7" s="1"/>
  <c r="S12" i="7"/>
  <c r="R12" i="7"/>
  <c r="P12" i="7"/>
  <c r="O12" i="7"/>
  <c r="N12" i="7"/>
  <c r="M12" i="7"/>
  <c r="L12" i="7"/>
  <c r="K12" i="7"/>
  <c r="J12" i="7"/>
  <c r="I12" i="7"/>
  <c r="H12" i="7"/>
  <c r="Q12" i="7" s="1"/>
  <c r="F12" i="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K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C39" i="7" l="1"/>
  <c r="C35" i="7"/>
  <c r="C31" i="7"/>
  <c r="C27" i="7"/>
  <c r="C23" i="7"/>
  <c r="C19" i="7"/>
  <c r="C15" i="7"/>
  <c r="C33" i="7"/>
  <c r="C29" i="7"/>
  <c r="C21" i="7"/>
  <c r="C13" i="7"/>
  <c r="C16" i="7"/>
  <c r="C12" i="7"/>
  <c r="C38" i="7"/>
  <c r="C34" i="7"/>
  <c r="C30" i="7"/>
  <c r="C26" i="7"/>
  <c r="C22" i="7"/>
  <c r="C18" i="7"/>
  <c r="C14" i="7"/>
  <c r="C37" i="7"/>
  <c r="C25" i="7"/>
  <c r="C17" i="7"/>
  <c r="C24" i="7"/>
  <c r="C20" i="7"/>
  <c r="C36" i="7"/>
  <c r="C32" i="7"/>
  <c r="C28" i="7"/>
  <c r="Q11" i="7"/>
  <c r="C41" i="7"/>
  <c r="C40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<sst xmlns="http://schemas.openxmlformats.org/spreadsheetml/2006/main" count="1398" uniqueCount="689">
  <si>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</si>
  <si>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</si>
  <si>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</si>
  <si>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</si>
  <si>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</si>
  <si>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</si>
  <si>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</si>
  <si>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</si>
  <si>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</si>
  <si>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</si>
  <si>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</si>
  <si>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</si>
  <si>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</si>
  <si>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</si>
  <si>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</si>
  <si>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</si>
  <si>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</si>
  <si>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</si>
  <si>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</si>
  <si>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</si>
  <si>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</si>
  <si>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</si>
  <si>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</si>
  <si>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</si>
  <si>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</si>
  <si>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</si>
  <si>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</si>
  <si>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</si>
  <si>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</si>
  <si>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</si>
  <si>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</si>
  <si>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</si>
  <si>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</si>
  <si>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</si>
  <si>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</si>
  <si>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</si>
  <si>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</si>
  <si>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</si>
  <si>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</si>
  <si>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</si>
  <si>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</si>
  <si>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</si>
  <si>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</si>
  <si>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</si>
  <si>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</si>
  <si>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</si>
  <si>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</si>
  <si>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</si>
  <si>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</si>
  <si>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</si>
  <si>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</si>
  <si>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</si>
  <si>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</si>
  <si>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</si>
  <si>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</si>
  <si>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</si>
  <si>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</si>
  <si>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</si>
  <si>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</si>
  <si>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</si>
  <si>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</si>
  <si>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</si>
  <si>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</si>
  <si>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</si>
  <si>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</si>
  <si>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</si>
  <si>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</si>
  <si>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</si>
  <si>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</si>
  <si>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</si>
  <si>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</si>
  <si>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</si>
  <si>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</si>
  <si>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</si>
  <si>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</si>
  <si>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</si>
  <si>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</si>
  <si>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</si>
  <si>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</si>
  <si>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</si>
  <si>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</si>
  <si>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</si>
  <si>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</si>
  <si>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</si>
  <si>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</si>
  <si>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</si>
  <si>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</si>
  <si>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</si>
  <si>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</si>
  <si>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</si>
  <si>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</si>
  <si>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</si>
  <si>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</si>
  <si>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</si>
  <si>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</si>
  <si>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</si>
  <si>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</si>
  <si>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</si>
  <si>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</si>
  <si>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</si>
  <si>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</si>
  <si>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</si>
  <si>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</si>
  <si>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</si>
  <si>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</si>
  <si>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</si>
  <si>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</si>
  <si>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</si>
  <si>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</si>
  <si>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</si>
  <si>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</si>
  <si>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</si>
  <si>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</si>
  <si>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</si>
  <si>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</si>
  <si>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</si>
  <si>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</si>
  <si>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</si>
  <si>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</si>
  <si>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</si>
  <si>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</si>
  <si>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</si>
  <si>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</si>
  <si>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</si>
  <si>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</si>
  <si>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</si>
  <si>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</si>
  <si>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</si>
  <si>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</si>
  <si>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</si>
  <si>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</si>
  <si>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</si>
  <si>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</si>
  <si>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</si>
  <si>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</si>
  <si>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</si>
  <si>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</si>
  <si>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</si>
  <si>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</si>
  <si>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</si>
  <si>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</si>
  <si>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</si>
  <si>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</si>
  <si>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</si>
  <si>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</si>
  <si>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</si>
  <si>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</si>
  <si>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</si>
  <si>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</si>
  <si>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</si>
  <si>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</si>
  <si>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</si>
  <si>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</si>
  <si>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</si>
  <si>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</si>
  <si>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</si>
  <si>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</si>
  <si>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</si>
  <si>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</si>
  <si>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</si>
  <si>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</si>
  <si>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</si>
  <si>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</si>
  <si>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</si>
  <si>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</si>
  <si>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</si>
  <si>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</si>
  <si>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</si>
  <si>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</si>
  <si>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</si>
  <si>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</si>
  <si>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</si>
  <si>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</si>
  <si>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</si>
  <si>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</si>
  <si>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</si>
  <si>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</si>
  <si>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</si>
  <si>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</si>
  <si>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</si>
  <si>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</si>
  <si>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</si>
  <si>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</si>
  <si>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</si>
  <si>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</si>
  <si>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</si>
  <si>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</si>
  <si>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</si>
  <si>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</si>
  <si>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</si>
  <si>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</si>
  <si>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</si>
  <si>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</si>
  <si>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</si>
  <si>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</si>
  <si>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</si>
  <si>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</si>
  <si>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</si>
  <si>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</si>
  <si>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</si>
  <si>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</si>
  <si>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</si>
  <si>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</si>
  <si>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</si>
  <si>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</si>
  <si>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</si>
  <si>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</si>
  <si>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</si>
  <si>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</si>
  <si>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</si>
  <si>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</si>
  <si>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</si>
  <si>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</si>
  <si>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</si>
  <si>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</si>
  <si>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</si>
  <si>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</si>
  <si>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</si>
  <si>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</si>
  <si>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</si>
  <si>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</si>
  <si>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</si>
  <si>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</si>
  <si>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</si>
  <si>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</si>
  <si>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</si>
  <si>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</si>
  <si>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</si>
  <si>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</si>
  <si>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</si>
  <si>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</si>
  <si>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</si>
  <si>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</si>
  <si>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</si>
  <si>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</si>
  <si>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</si>
  <si>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</si>
  <si>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</si>
  <si>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</si>
  <si>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</si>
  <si>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</si>
  <si>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</si>
  <si>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</si>
  <si>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</si>
  <si>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</si>
  <si>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</si>
  <si>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</si>
  <si>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</si>
  <si>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</si>
  <si>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</si>
  <si>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</si>
  <si>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</si>
  <si>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</si>
  <si>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</si>
  <si>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</si>
  <si>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</si>
  <si>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</si>
  <si>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</si>
  <si>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</si>
  <si>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</si>
  <si>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</si>
  <si>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</si>
  <si>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</si>
  <si>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</si>
  <si>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</si>
  <si>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</si>
  <si>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</si>
  <si>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</si>
  <si>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</si>
  <si>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</si>
  <si>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</si>
  <si>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</si>
  <si>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</si>
  <si>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</si>
  <si>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</si>
  <si>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</si>
  <si>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</si>
  <si>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</si>
  <si>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</si>
  <si>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</si>
  <si>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</si>
  <si>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</si>
  <si>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</si>
  <si>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</si>
  <si>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</si>
  <si>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</si>
  <si>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</si>
  <si>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</si>
  <si>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</si>
  <si>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</si>
  <si>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</si>
  <si>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</si>
  <si>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</si>
  <si>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</si>
  <si>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</si>
  <si>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</si>
  <si>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</si>
  <si>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</si>
  <si>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</si>
  <si>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</si>
  <si>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</si>
  <si>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</si>
  <si>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</si>
  <si>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</si>
  <si>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</si>
  <si>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</si>
  <si>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</si>
  <si>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</si>
  <si>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</si>
  <si>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</si>
  <si>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</si>
  <si>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</si>
  <si>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</si>
  <si>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</si>
  <si>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</si>
  <si>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</si>
  <si>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</si>
  <si>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</si>
  <si>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</si>
  <si>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</si>
  <si>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</si>
  <si>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</si>
  <si>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</si>
  <si>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</si>
  <si>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</si>
  <si>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</si>
  <si>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</si>
  <si>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</si>
  <si>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</si>
  <si>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</si>
  <si>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</si>
  <si>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</si>
  <si>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</si>
  <si>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</si>
  <si>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</si>
  <si>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</si>
  <si>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</si>
  <si>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</si>
  <si>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</si>
  <si>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</si>
  <si>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</si>
  <si>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</si>
  <si>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</si>
  <si>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</si>
  <si>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</si>
  <si>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</si>
  <si>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</si>
  <si>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</si>
  <si>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</si>
  <si>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</si>
  <si>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</si>
  <si>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</si>
  <si>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</si>
  <si>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</si>
  <si>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</si>
  <si>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</si>
  <si>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</si>
  <si>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</si>
  <si>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</si>
  <si>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</si>
  <si>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</si>
  <si>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</si>
  <si>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</si>
  <si>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</si>
  <si>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</si>
  <si>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</si>
  <si>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</si>
  <si>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</si>
  <si>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</si>
  <si>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</si>
  <si>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</si>
  <si>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</si>
  <si>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</si>
  <si>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</si>
  <si>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</si>
  <si>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</si>
  <si>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</si>
  <si>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</si>
  <si>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</si>
  <si>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</si>
  <si>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</si>
  <si>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</si>
  <si>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</si>
  <si>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</si>
  <si>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</si>
  <si>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</si>
  <si>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</si>
  <si>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</si>
  <si>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</si>
  <si>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</si>
  <si>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</si>
  <si>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</si>
  <si>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</si>
  <si>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</si>
  <si>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</si>
  <si>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</si>
  <si>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</si>
  <si>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</si>
  <si>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</si>
  <si>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</si>
  <si>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</si>
  <si>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</si>
  <si>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</si>
  <si>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</si>
  <si>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</si>
  <si>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</si>
  <si>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</si>
  <si>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</si>
  <si>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</si>
  <si>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</si>
  <si>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</si>
  <si>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</si>
  <si>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</si>
  <si>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</si>
  <si>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</si>
  <si>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</si>
  <si>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</si>
  <si>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</si>
  <si>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</si>
  <si>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</si>
  <si>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</si>
  <si>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</si>
  <si>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</si>
  <si>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</si>
  <si>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</si>
  <si>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</si>
  <si>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</si>
  <si>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</si>
  <si>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</si>
  <si>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</si>
  <si>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</si>
  <si>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</si>
  <si>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</si>
  <si>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</si>
  <si>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</si>
  <si>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</si>
  <si>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</si>
  <si>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</si>
  <si>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</si>
  <si>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</si>
  <si>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</si>
  <si>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</si>
  <si>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</si>
  <si>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</si>
  <si>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</si>
  <si>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</si>
  <si>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</si>
  <si>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</si>
  <si>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</si>
  <si>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</si>
  <si>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</si>
  <si>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</si>
  <si>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</si>
  <si>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</si>
  <si>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</si>
  <si>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</si>
  <si>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</si>
  <si>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</si>
  <si>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</si>
  <si>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</si>
  <si>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</si>
  <si>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</si>
  <si>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</si>
  <si>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</si>
  <si>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</si>
  <si>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</si>
  <si>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</si>
  <si>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</si>
  <si>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</si>
  <si>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</si>
  <si>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</si>
  <si>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</si>
  <si>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</si>
  <si>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</si>
  <si>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</si>
  <si>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</si>
  <si>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</si>
  <si>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</si>
  <si>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</si>
  <si>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</si>
  <si>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</si>
  <si>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</si>
  <si>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</si>
  <si>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</si>
  <si>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</si>
  <si>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</si>
  <si>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</si>
  <si>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</si>
  <si>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</si>
  <si>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</si>
  <si>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</si>
  <si>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</si>
  <si>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</si>
  <si>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</si>
  <si>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</si>
  <si>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</si>
  <si>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</si>
  <si>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</si>
  <si>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</si>
  <si>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</si>
  <si>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</si>
  <si>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</si>
  <si>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</si>
  <si>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</si>
  <si>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</si>
  <si>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</si>
  <si>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</si>
  <si>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</si>
  <si>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</si>
  <si>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</si>
  <si>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</si>
  <si>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</si>
  <si>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</si>
  <si>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</si>
  <si>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</si>
  <si>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</si>
  <si>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</si>
  <si>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</si>
  <si>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</si>
  <si>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</si>
  <si>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</si>
  <si>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</si>
  <si>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</si>
  <si>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</si>
  <si>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</si>
  <si>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</si>
  <si>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</si>
  <si>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</si>
  <si>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</si>
  <si>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</si>
  <si>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</si>
  <si>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</si>
  <si>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</si>
  <si>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</si>
  <si>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</si>
  <si>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</si>
  <si>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</si>
  <si>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</si>
  <si>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</si>
  <si>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</si>
  <si>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</si>
  <si>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</si>
  <si>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</si>
  <si>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</si>
  <si>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</si>
  <si>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</si>
  <si>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</si>
  <si>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</si>
  <si>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</si>
  <si>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</si>
  <si>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</si>
  <si>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</si>
  <si>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</si>
  <si>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</si>
  <si>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</si>
  <si>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</si>
  <si>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</si>
  <si>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</si>
  <si>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</si>
  <si>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</si>
  <si>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</si>
  <si>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</si>
  <si>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</si>
  <si>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</si>
  <si>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</si>
  <si>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</si>
  <si>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</si>
  <si>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</si>
  <si>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</si>
  <si>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</si>
  <si>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</si>
  <si>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</si>
  <si>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</si>
  <si>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</si>
  <si>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</si>
  <si>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</si>
  <si>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</si>
  <si>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</si>
  <si>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</si>
  <si>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</si>
  <si>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</si>
  <si>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</si>
  <si>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</si>
  <si>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</si>
  <si>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</si>
  <si>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</si>
  <si>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</si>
  <si>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</si>
  <si>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</si>
  <si>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</si>
  <si>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</si>
  <si>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</si>
  <si>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</si>
  <si>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</si>
  <si>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</si>
  <si>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</si>
  <si>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</si>
  <si>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</si>
  <si>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</si>
  <si>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</si>
  <si>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</si>
  <si>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</si>
  <si>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</si>
  <si>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</si>
  <si>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</si>
  <si>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</si>
  <si>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</si>
  <si>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</si>
  <si>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</si>
  <si>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</si>
  <si>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</si>
  <si>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</si>
  <si>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</si>
  <si>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</si>
  <si>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</si>
  <si>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</si>
  <si>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</si>
  <si>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</si>
  <si>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</si>
  <si>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</si>
  <si>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</si>
  <si>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</si>
  <si>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</si>
  <si>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</si>
  <si>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</si>
  <si>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</si>
  <si>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</si>
  <si>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</si>
  <si>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</si>
  <si>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</si>
  <si>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</si>
  <si>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</si>
  <si>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</si>
  <si>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</si>
  <si>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</si>
  <si>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</si>
  <si>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</si>
  <si>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</si>
  <si>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</si>
  <si>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</si>
  <si>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</si>
  <si>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</si>
  <si>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</si>
  <si>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</si>
  <si>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</si>
  <si>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</si>
  <si>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</si>
  <si>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</si>
  <si>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</si>
  <si>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</si>
  <si>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</si>
  <si>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</si>
  <si>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</si>
  <si>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Westerwald-Netz GmbH</t>
  </si>
  <si>
    <t>Geishardtstraße 44</t>
  </si>
  <si>
    <t>Johannes Christ</t>
  </si>
  <si>
    <t>johannes.christ@rhein-sieg-netz.de</t>
  </si>
  <si>
    <t>02241/95921-206</t>
  </si>
  <si>
    <t>WWN NCG L-Gas</t>
  </si>
  <si>
    <t>Koblenz</t>
  </si>
  <si>
    <t>009516</t>
  </si>
  <si>
    <t>DE_GMK03</t>
  </si>
  <si>
    <t>DE_GMK04</t>
  </si>
  <si>
    <t>DE_GHA03</t>
  </si>
  <si>
    <t>DE_GHA04</t>
  </si>
  <si>
    <t>DE_GKO03</t>
  </si>
  <si>
    <t>DE_GKO04</t>
  </si>
  <si>
    <t>DE_GBD03</t>
  </si>
  <si>
    <t>DE_GBD04</t>
  </si>
  <si>
    <t>DE_GGA03</t>
  </si>
  <si>
    <t>DE_GGA04</t>
  </si>
  <si>
    <t>DE_GBH03</t>
  </si>
  <si>
    <t>DE_GBH04</t>
  </si>
  <si>
    <t>DE_GWA03</t>
  </si>
  <si>
    <t>DE_GWA04</t>
  </si>
  <si>
    <t>DE_GGB03</t>
  </si>
  <si>
    <t>DE_GGB04</t>
  </si>
  <si>
    <t>DE_GBA03</t>
  </si>
  <si>
    <t>DE_GBA04</t>
  </si>
  <si>
    <t>DE_GPD03</t>
  </si>
  <si>
    <t>DE_GPD04</t>
  </si>
  <si>
    <t>DE_GMF03</t>
  </si>
  <si>
    <t>DE_GHD03</t>
  </si>
  <si>
    <t>DE_GHD04</t>
  </si>
  <si>
    <t>WWN THE L-Gas</t>
  </si>
  <si>
    <t>WWN THE H-Gas</t>
  </si>
  <si>
    <t>Netzkontonummer:</t>
  </si>
  <si>
    <t>THE0NKL701196000</t>
  </si>
  <si>
    <t>Alsdorf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</si>
</sst>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left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273685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rhenag/eigener%20DSO/SLP_verfahrensspez_Parameter/18-01-24_SLP_Gas_Verfahrensspezifische_Parameter_Netzbetreiber_701196_W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nag.local\XenDesktop\Eigene%20Dateien\rhenag\eigener%20DSO\SLP_verfahrensspez_Parameter\18-01-24_SLP_Gas_Verfahrensspezifische_Parameter_Netzbetreiber_701196_W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7"/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EW-Standar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653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7">
        <v>9870119600004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57518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688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655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48" t="s">
        <v>656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657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WWN THE L-Gas</v>
      </c>
      <c r="E28" s="38"/>
      <c r="F28" s="11"/>
      <c r="G28" s="2"/>
    </row>
    <row r="29" spans="1:15">
      <c r="B29" s="15"/>
      <c r="C29" s="22" t="s">
        <v>393</v>
      </c>
      <c r="D29" s="44" t="s">
        <v>684</v>
      </c>
      <c r="E29" s="40"/>
      <c r="F29" s="11"/>
      <c r="G29" s="2"/>
    </row>
    <row r="30" spans="1:15">
      <c r="B30" s="15"/>
      <c r="C30" s="22" t="s">
        <v>394</v>
      </c>
      <c r="D30" s="44" t="s">
        <v>685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5" priority="3">
      <formula>IF(CELL("Zeile",D30)&lt;$D$25+CELL("Zeile",$D$29),1,0)</formula>
    </cfRule>
  </conditionalFormatting>
  <conditionalFormatting sqref="D30:D48">
    <cfRule type="expression" dxfId="64" priority="2">
      <formula>IF(CELL(D30)&lt;$D$27+27,1,0)</formula>
    </cfRule>
  </conditionalFormatting>
  <conditionalFormatting sqref="D29">
    <cfRule type="expression" dxfId="63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B44" sqref="B4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Westerwald-Netz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WWN THE L-Gas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49">
        <f>Netzbetreiber!$D$11</f>
        <v>9870119600004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615</v>
      </c>
      <c r="D11" s="33" t="s">
        <v>617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686</v>
      </c>
      <c r="D13" s="42" t="s">
        <v>687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28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659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sheetProtection sheet="1" objects="1" scenarios="1"/>
  <conditionalFormatting sqref="D46:D59">
    <cfRule type="expression" dxfId="62" priority="18">
      <formula>IF(CELL("Zeile",D46)&lt;$D$43+CELL("Zeile",$D$45),1,0)</formula>
    </cfRule>
  </conditionalFormatting>
  <conditionalFormatting sqref="D46:D59">
    <cfRule type="expression" dxfId="61" priority="17">
      <formula>IF(CELL(D46)&lt;$D$33+27,1,0)</formula>
    </cfRule>
  </conditionalFormatting>
  <conditionalFormatting sqref="D20">
    <cfRule type="expression" dxfId="60" priority="16">
      <formula>IF($D$19=$H$19,1,0)</formula>
    </cfRule>
  </conditionalFormatting>
  <conditionalFormatting sqref="D28">
    <cfRule type="expression" dxfId="59" priority="5">
      <formula>IF($D$15="synthetisch",1,0)</formula>
    </cfRule>
  </conditionalFormatting>
  <conditionalFormatting sqref="D25">
    <cfRule type="expression" dxfId="58" priority="3">
      <formula>IF(AND($D$24=$I$24,$D$23=$H$23),1,0)</formula>
    </cfRule>
  </conditionalFormatting>
  <conditionalFormatting sqref="D23:D25">
    <cfRule type="expression" dxfId="57" priority="6">
      <formula>IF($D$15="analytisch",1,0)</formula>
    </cfRule>
  </conditionalFormatting>
  <conditionalFormatting sqref="D24">
    <cfRule type="expression" dxfId="56" priority="4">
      <formula>IF($D$23="nein",1)</formula>
    </cfRule>
  </conditionalFormatting>
  <conditionalFormatting sqref="D13">
    <cfRule type="expression" dxfId="55" priority="2">
      <formula>IF(#REF!="Gaspool",1,0)</formula>
    </cfRule>
  </conditionalFormatting>
  <conditionalFormatting sqref="D45">
    <cfRule type="expression" dxfId="54" priority="1">
      <formula>IF(CELL("Zeile",D45)&lt;$D$43+CELL("Zeile",$D$45),1,0)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">
        <v>653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">
        <v>658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54">
        <v>9870119600004</v>
      </c>
      <c r="F6" s="355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603</v>
      </c>
      <c r="D11" s="130"/>
      <c r="E11" s="130"/>
      <c r="F11" s="296" t="str">
        <f>INDEX('SLP-Verfahren'!D45:D59,'SLP-Temp-Gebiet #01'!F10)</f>
        <v>Koblenz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2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502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659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2" t="s">
        <v>660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1</v>
      </c>
      <c r="F31" s="287"/>
      <c r="G31" s="287"/>
      <c r="H31" s="287"/>
      <c r="I31" s="287">
        <f t="shared" ref="I31:N31" si="3">ROUND(I32/$D$32,4)</f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</v>
      </c>
      <c r="E32" s="288">
        <v>1</v>
      </c>
      <c r="F32" s="288"/>
      <c r="G32" s="288"/>
      <c r="H32" s="288"/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/>
      <c r="G34" s="156"/>
      <c r="H34" s="156"/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/>
      <c r="G35" s="156"/>
      <c r="H35" s="156"/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1</v>
      </c>
      <c r="F55" s="287">
        <f>ROUND(F56/$D$56,4)</f>
        <v>0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1</v>
      </c>
      <c r="E56" s="288">
        <f>E22</f>
        <v>1</v>
      </c>
      <c r="F56" s="288">
        <f t="shared" ref="F56:N56" si="6">F22</f>
        <v>0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MeteoGroup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Koblenz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009516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>
        <f t="shared" ref="F60:N60" si="10">F26</f>
        <v>0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1</v>
      </c>
      <c r="F65" s="287">
        <f>ROUND(F66/$D$66,4)</f>
        <v>0</v>
      </c>
      <c r="G65" s="287">
        <f t="shared" ref="G65:N65" si="12">ROUND(G66/$D$66,4)</f>
        <v>0</v>
      </c>
      <c r="H65" s="287">
        <f t="shared" si="12"/>
        <v>0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533</v>
      </c>
      <c r="D66" s="186">
        <f>SUMPRODUCT(E66:N66,E63:N63)</f>
        <v>1</v>
      </c>
      <c r="E66" s="295">
        <f>E32</f>
        <v>1</v>
      </c>
      <c r="F66" s="295">
        <f t="shared" ref="F66:N66" si="13">F32</f>
        <v>0</v>
      </c>
      <c r="G66" s="295">
        <f t="shared" si="13"/>
        <v>0</v>
      </c>
      <c r="H66" s="295">
        <f t="shared" si="13"/>
        <v>0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>
        <f t="shared" ref="F67:N67" si="14">F33</f>
        <v>0</v>
      </c>
      <c r="G67" s="156">
        <f t="shared" si="14"/>
        <v>0</v>
      </c>
      <c r="H67" s="156">
        <f t="shared" si="14"/>
        <v>0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>
        <f t="shared" ref="F68:N68" si="15">F34</f>
        <v>0</v>
      </c>
      <c r="G68" s="159">
        <f t="shared" si="15"/>
        <v>0</v>
      </c>
      <c r="H68" s="159">
        <f t="shared" si="15"/>
        <v>0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>
        <f t="shared" ref="F69:N69" si="16">F35</f>
        <v>0</v>
      </c>
      <c r="G69" s="159">
        <f t="shared" si="16"/>
        <v>0</v>
      </c>
      <c r="H69" s="159">
        <f t="shared" si="16"/>
        <v>0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>
        <f t="shared" ref="G70:N70" si="17">G36</f>
        <v>0</v>
      </c>
      <c r="H70" s="163">
        <f t="shared" si="17"/>
        <v>0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 G22:N25">
    <cfRule type="expression" dxfId="53" priority="30">
      <formula>IF(E$20&lt;=$F$18,1,0)</formula>
    </cfRule>
  </conditionalFormatting>
  <conditionalFormatting sqref="E32:N36">
    <cfRule type="expression" dxfId="52" priority="29">
      <formula>IF(E$30&lt;=$F$28,1,0)</formula>
    </cfRule>
  </conditionalFormatting>
  <conditionalFormatting sqref="E26">
    <cfRule type="expression" dxfId="51" priority="28">
      <formula>IF(E$20&lt;=$F$18,1,0)</formula>
    </cfRule>
  </conditionalFormatting>
  <conditionalFormatting sqref="E26 G26:N26">
    <cfRule type="expression" dxfId="50" priority="27">
      <formula>IF(E$20&lt;=$F$18,1,0)</formula>
    </cfRule>
  </conditionalFormatting>
  <conditionalFormatting sqref="E56:N59">
    <cfRule type="expression" dxfId="49" priority="24">
      <formula>IF(E$54&lt;=$F$52,1,0)</formula>
    </cfRule>
  </conditionalFormatting>
  <conditionalFormatting sqref="E60:N60">
    <cfRule type="expression" dxfId="48" priority="23">
      <formula>IF(E$54&lt;=$F$52,1,0)</formula>
    </cfRule>
  </conditionalFormatting>
  <conditionalFormatting sqref="E66:N68">
    <cfRule type="expression" dxfId="47" priority="17">
      <formula>IF(E$64&lt;=$F$62,1,0)</formula>
    </cfRule>
  </conditionalFormatting>
  <conditionalFormatting sqref="E65:N68 E70:N70">
    <cfRule type="expression" dxfId="46" priority="15">
      <formula>IF(E$64&gt;$F$62,1,0)</formula>
    </cfRule>
  </conditionalFormatting>
  <conditionalFormatting sqref="E56:N60">
    <cfRule type="expression" dxfId="45" priority="14">
      <formula>IF(E$54&gt;$F$52,1,0)</formula>
    </cfRule>
  </conditionalFormatting>
  <conditionalFormatting sqref="E21:N21 E26 E22 G22:N26">
    <cfRule type="expression" dxfId="44" priority="13">
      <formula>IF(E$20&gt;$F$18,1,0)</formula>
    </cfRule>
  </conditionalFormatting>
  <conditionalFormatting sqref="E32:N36">
    <cfRule type="expression" dxfId="43" priority="12">
      <formula>IF(E$30&gt;$F$28,1,0)</formula>
    </cfRule>
  </conditionalFormatting>
  <conditionalFormatting sqref="H11 H8:H9">
    <cfRule type="expression" dxfId="42" priority="11">
      <formula>IF($F$9=1,1,0)</formula>
    </cfRule>
  </conditionalFormatting>
  <conditionalFormatting sqref="E55:N55">
    <cfRule type="expression" dxfId="41" priority="10">
      <formula>IF(E$54&gt;$F$52,1,0)</formula>
    </cfRule>
  </conditionalFormatting>
  <conditionalFormatting sqref="E31:N31">
    <cfRule type="expression" dxfId="40" priority="9">
      <formula>IF(E$30&gt;$F$28,1,0)</formula>
    </cfRule>
  </conditionalFormatting>
  <conditionalFormatting sqref="E70:N70">
    <cfRule type="expression" dxfId="39" priority="8">
      <formula>IF(E$64&lt;=$F$62,1,0)</formula>
    </cfRule>
  </conditionalFormatting>
  <conditionalFormatting sqref="H10">
    <cfRule type="expression" dxfId="38" priority="7">
      <formula>IF($F$9=1,1,0)</formula>
    </cfRule>
  </conditionalFormatting>
  <conditionalFormatting sqref="E69:N69">
    <cfRule type="expression" dxfId="37" priority="4">
      <formula>IF(E$64&lt;=$F$62,1,0)</formula>
    </cfRule>
  </conditionalFormatting>
  <conditionalFormatting sqref="E69:N69">
    <cfRule type="expression" dxfId="36" priority="3">
      <formula>IF(E$64&gt;$F$62,1,0)</formula>
    </cfRule>
  </conditionalFormatting>
  <conditionalFormatting sqref="E23:E25">
    <cfRule type="expression" dxfId="35" priority="2">
      <formula>IF(E$20&lt;=$F$18,1,0)</formula>
    </cfRule>
  </conditionalFormatting>
  <conditionalFormatting sqref="E23:E25">
    <cfRule type="expression" dxfId="34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 E56:N60 E22 I22:N22 F52 F62 G24:N24 G70:N70 E32:E34 E69:N69 G25:N26 I36:N36 I32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WWN THE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40" sqref="D40:D4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Westerwald-Netz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WWN THE L-Gas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56">
        <f>Netzbetreiber!$D$11</f>
        <v>9870119600004</v>
      </c>
      <c r="E7" s="357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v>28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39" si="0">$D$6</f>
        <v>WWN THE L-Gas</v>
      </c>
      <c r="D12" s="62" t="s">
        <v>248</v>
      </c>
      <c r="E12" s="165" t="s">
        <v>35</v>
      </c>
      <c r="F12" s="307" t="str">
        <f>VLOOKUP($E12,'[1]BDEW-Standard'!$B$3:$M$158,F$9,0)</f>
        <v>P13</v>
      </c>
      <c r="G12" s="8"/>
      <c r="H12" s="278">
        <f>ROUND(VLOOKUP($E12,'[1]BDEW-Standard'!$B$3:$M$158,H$9,0),7)</f>
        <v>3.0385547000000002</v>
      </c>
      <c r="I12" s="278">
        <f>ROUND(VLOOKUP($E12,'[1]BDEW-Standard'!$B$3:$M$158,I$9,0),7)</f>
        <v>-37.182990799999999</v>
      </c>
      <c r="J12" s="278">
        <f>ROUND(VLOOKUP($E12,'[1]BDEW-Standard'!$B$3:$M$158,J$9,0),7)</f>
        <v>5.6644869</v>
      </c>
      <c r="K12" s="278">
        <f>ROUND(VLOOKUP($E12,'[1]BDEW-Standard'!$B$3:$M$158,K$9,0),7)</f>
        <v>9.3339599999999995E-2</v>
      </c>
      <c r="L12" s="279">
        <f>ROUND(VLOOKUP($E12,'[1]BDEW-Standard'!$B$3:$M$158,L$9,0),1)</f>
        <v>40</v>
      </c>
      <c r="M12" s="278">
        <f>ROUND(VLOOKUP($E12,'[1]BDEW-Standard'!$B$3:$M$158,M$9,0),7)</f>
        <v>0</v>
      </c>
      <c r="N12" s="278">
        <f>ROUND(VLOOKUP($E12,'[1]BDEW-Standard'!$B$3:$M$158,N$9,0),7)</f>
        <v>0</v>
      </c>
      <c r="O12" s="278">
        <f>ROUND(VLOOKUP($E12,'[1]BDEW-Standard'!$B$3:$M$158,O$9,0),7)</f>
        <v>0</v>
      </c>
      <c r="P12" s="278">
        <f>ROUND(VLOOKUP($E12,'[1]BDEW-Standard'!$B$3:$M$158,P$9,0),7)</f>
        <v>0</v>
      </c>
      <c r="Q12" s="280">
        <f t="shared" ref="Q12:Q39" si="1">($H12/(1+($I12/($Q$9-$L12))^$J12)+$K12)+MAX($M12*$Q$9+$N12,$O12*$Q$9+$P12)</f>
        <v>1.0029740552470467</v>
      </c>
      <c r="R12" s="281">
        <f>ROUND(VLOOKUP(MID($E12,4,3),'[1]Wochentag F(WT)'!$B$7:$J$22,R$9,0),4)</f>
        <v>1</v>
      </c>
      <c r="S12" s="281">
        <f>ROUND(VLOOKUP(MID($E12,4,3),'[1]Wochentag F(WT)'!$B$7:$J$22,S$9,0),4)</f>
        <v>1</v>
      </c>
      <c r="T12" s="281">
        <f>ROUND(VLOOKUP(MID($E12,4,3),'[1]Wochentag F(WT)'!$B$7:$J$22,T$9,0),4)</f>
        <v>1</v>
      </c>
      <c r="U12" s="281">
        <f>ROUND(VLOOKUP(MID($E12,4,3),'[1]Wochentag F(WT)'!$B$7:$J$22,U$9,0),4)</f>
        <v>1</v>
      </c>
      <c r="V12" s="281">
        <f>ROUND(VLOOKUP(MID($E12,4,3),'[1]Wochentag F(WT)'!$B$7:$J$22,V$9,0),4)</f>
        <v>1</v>
      </c>
      <c r="W12" s="281">
        <f>ROUND(VLOOKUP(MID($E12,4,3),'[1]Wochentag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WWN THE L-Gas</v>
      </c>
      <c r="D13" s="62" t="s">
        <v>248</v>
      </c>
      <c r="E13" s="165" t="s">
        <v>39</v>
      </c>
      <c r="F13" s="307" t="str">
        <f>VLOOKUP($E13,'[1]BDEW-Standard'!$B$3:$M$158,F$9,0)</f>
        <v>P14</v>
      </c>
      <c r="H13" s="278">
        <f>ROUND(VLOOKUP($E13,'[1]BDEW-Standard'!$B$3:$M$158,H$9,0),7)</f>
        <v>3.1764404000000002</v>
      </c>
      <c r="I13" s="278">
        <f>ROUND(VLOOKUP($E13,'[1]BDEW-Standard'!$B$3:$M$158,I$9,0),7)</f>
        <v>-37.410583199999998</v>
      </c>
      <c r="J13" s="278">
        <f>ROUND(VLOOKUP($E13,'[1]BDEW-Standard'!$B$3:$M$158,J$9,0),7)</f>
        <v>6.1622336000000004</v>
      </c>
      <c r="K13" s="278">
        <f>ROUND(VLOOKUP($E13,'[1]BDEW-Standard'!$B$3:$M$158,K$9,0),7)</f>
        <v>7.4154300000000006E-2</v>
      </c>
      <c r="L13" s="279">
        <f>ROUND(VLOOKUP($E13,'[1]BDEW-Standard'!$B$3:$M$158,L$9,0),1)</f>
        <v>40</v>
      </c>
      <c r="M13" s="278">
        <f>ROUND(VLOOKUP($E13,'[1]BDEW-Standard'!$B$3:$M$158,M$9,0),7)</f>
        <v>0</v>
      </c>
      <c r="N13" s="278">
        <f>ROUND(VLOOKUP($E13,'[1]BDEW-Standard'!$B$3:$M$158,N$9,0),7)</f>
        <v>0</v>
      </c>
      <c r="O13" s="278">
        <f>ROUND(VLOOKUP($E13,'[1]BDEW-Standard'!$B$3:$M$158,O$9,0),7)</f>
        <v>0</v>
      </c>
      <c r="P13" s="278">
        <f>ROUND(VLOOKUP($E13,'[1]BDEW-Standard'!$B$3:$M$158,P$9,0),7)</f>
        <v>0</v>
      </c>
      <c r="Q13" s="280">
        <f t="shared" si="1"/>
        <v>0.95195693288062622</v>
      </c>
      <c r="R13" s="281">
        <f>ROUND(VLOOKUP(MID($E13,4,3),'[1]Wochentag F(WT)'!$B$7:$J$22,R$9,0),4)</f>
        <v>1</v>
      </c>
      <c r="S13" s="281">
        <f>ROUND(VLOOKUP(MID($E13,4,3),'[1]Wochentag F(WT)'!$B$7:$J$22,S$9,0),4)</f>
        <v>1</v>
      </c>
      <c r="T13" s="281">
        <f>ROUND(VLOOKUP(MID($E13,4,3),'[1]Wochentag F(WT)'!$B$7:$J$22,T$9,0),4)</f>
        <v>1</v>
      </c>
      <c r="U13" s="281">
        <f>ROUND(VLOOKUP(MID($E13,4,3),'[1]Wochentag F(WT)'!$B$7:$J$22,U$9,0),4)</f>
        <v>1</v>
      </c>
      <c r="V13" s="281">
        <f>ROUND(VLOOKUP(MID($E13,4,3),'[1]Wochentag F(WT)'!$B$7:$J$22,V$9,0),4)</f>
        <v>1</v>
      </c>
      <c r="W13" s="281">
        <f>ROUND(VLOOKUP(MID($E13,4,3),'[1]Wochentag F(WT)'!$B$7:$J$22,W$9,0),4)</f>
        <v>1</v>
      </c>
      <c r="X13" s="282">
        <f t="shared" ref="X13:X39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WWN THE L-Gas</v>
      </c>
      <c r="D14" s="62" t="s">
        <v>248</v>
      </c>
      <c r="E14" s="165" t="s">
        <v>43</v>
      </c>
      <c r="F14" s="307" t="str">
        <f>VLOOKUP($E14,'[1]BDEW-Standard'!$B$3:$M$158,F$9,0)</f>
        <v>P23</v>
      </c>
      <c r="H14" s="278">
        <f>ROUND(VLOOKUP($E14,'[1]BDEW-Standard'!$B$3:$M$158,H$9,0),7)</f>
        <v>2.3767684</v>
      </c>
      <c r="I14" s="278">
        <f>ROUND(VLOOKUP($E14,'[1]BDEW-Standard'!$B$3:$M$158,I$9,0),7)</f>
        <v>-34.719233299999999</v>
      </c>
      <c r="J14" s="278">
        <f>ROUND(VLOOKUP($E14,'[1]BDEW-Standard'!$B$3:$M$158,J$9,0),7)</f>
        <v>5.8332161999999999</v>
      </c>
      <c r="K14" s="278">
        <f>ROUND(VLOOKUP($E14,'[1]BDEW-Standard'!$B$3:$M$158,K$9,0),7)</f>
        <v>0.1189572</v>
      </c>
      <c r="L14" s="279">
        <f>ROUND(VLOOKUP($E14,'[1]BDEW-Standard'!$B$3:$M$158,L$9,0),1)</f>
        <v>40</v>
      </c>
      <c r="M14" s="278">
        <f>ROUND(VLOOKUP($E14,'[1]BDEW-Standard'!$B$3:$M$158,M$9,0),7)</f>
        <v>0</v>
      </c>
      <c r="N14" s="278">
        <f>ROUND(VLOOKUP($E14,'[1]BDEW-Standard'!$B$3:$M$158,N$9,0),7)</f>
        <v>0</v>
      </c>
      <c r="O14" s="278">
        <f>ROUND(VLOOKUP($E14,'[1]BDEW-Standard'!$B$3:$M$158,O$9,0),7)</f>
        <v>0</v>
      </c>
      <c r="P14" s="278">
        <f>ROUND(VLOOKUP($E14,'[1]BDEW-Standard'!$B$3:$M$158,P$9,0),7)</f>
        <v>0</v>
      </c>
      <c r="Q14" s="280">
        <f t="shared" si="1"/>
        <v>1.0298713008737617</v>
      </c>
      <c r="R14" s="281">
        <f>ROUND(VLOOKUP(MID($E14,4,3),'[1]Wochentag F(WT)'!$B$7:$J$22,R$9,0),4)</f>
        <v>1</v>
      </c>
      <c r="S14" s="281">
        <f>ROUND(VLOOKUP(MID($E14,4,3),'[1]Wochentag F(WT)'!$B$7:$J$22,S$9,0),4)</f>
        <v>1</v>
      </c>
      <c r="T14" s="281">
        <f>ROUND(VLOOKUP(MID($E14,4,3),'[1]Wochentag F(WT)'!$B$7:$J$22,T$9,0),4)</f>
        <v>1</v>
      </c>
      <c r="U14" s="281">
        <f>ROUND(VLOOKUP(MID($E14,4,3),'[1]Wochentag F(WT)'!$B$7:$J$22,U$9,0),4)</f>
        <v>1</v>
      </c>
      <c r="V14" s="281">
        <f>ROUND(VLOOKUP(MID($E14,4,3),'[1]Wochentag F(WT)'!$B$7:$J$22,V$9,0),4)</f>
        <v>1</v>
      </c>
      <c r="W14" s="281">
        <f>ROUND(VLOOKUP(MID($E14,4,3),'[1]Wochentag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WWN THE L-Gas</v>
      </c>
      <c r="D15" s="62" t="s">
        <v>248</v>
      </c>
      <c r="E15" s="165" t="s">
        <v>47</v>
      </c>
      <c r="F15" s="307" t="str">
        <f>VLOOKUP($E15,'[1]BDEW-Standard'!$B$3:$M$158,F$9,0)</f>
        <v>P24</v>
      </c>
      <c r="H15" s="278">
        <f>ROUND(VLOOKUP($E15,'[1]BDEW-Standard'!$B$3:$M$158,H$9,0),7)</f>
        <v>2.5078170000000002</v>
      </c>
      <c r="I15" s="278">
        <f>ROUND(VLOOKUP($E15,'[1]BDEW-Standard'!$B$3:$M$158,I$9,0),7)</f>
        <v>-35.036736300000001</v>
      </c>
      <c r="J15" s="278">
        <f>ROUND(VLOOKUP($E15,'[1]BDEW-Standard'!$B$3:$M$158,J$9,0),7)</f>
        <v>6.2430158999999996</v>
      </c>
      <c r="K15" s="278">
        <f>ROUND(VLOOKUP($E15,'[1]BDEW-Standard'!$B$3:$M$158,K$9,0),7)</f>
        <v>0.1001118</v>
      </c>
      <c r="L15" s="279">
        <f>ROUND(VLOOKUP($E15,'[1]BDEW-Standard'!$B$3:$M$158,L$9,0),1)</f>
        <v>40</v>
      </c>
      <c r="M15" s="278">
        <f>ROUND(VLOOKUP($E15,'[1]BDEW-Standard'!$B$3:$M$158,M$9,0),7)</f>
        <v>0</v>
      </c>
      <c r="N15" s="278">
        <f>ROUND(VLOOKUP($E15,'[1]BDEW-Standard'!$B$3:$M$158,N$9,0),7)</f>
        <v>0</v>
      </c>
      <c r="O15" s="278">
        <f>ROUND(VLOOKUP($E15,'[1]BDEW-Standard'!$B$3:$M$158,O$9,0),7)</f>
        <v>0</v>
      </c>
      <c r="P15" s="278">
        <f>ROUND(VLOOKUP($E15,'[1]BDEW-Standard'!$B$3:$M$158,P$9,0),7)</f>
        <v>0</v>
      </c>
      <c r="Q15" s="280">
        <f t="shared" si="1"/>
        <v>1.0083439326442527</v>
      </c>
      <c r="R15" s="281">
        <f>ROUND(VLOOKUP(MID($E15,4,3),'[1]Wochentag F(WT)'!$B$7:$J$22,R$9,0),4)</f>
        <v>1</v>
      </c>
      <c r="S15" s="281">
        <f>ROUND(VLOOKUP(MID($E15,4,3),'[1]Wochentag F(WT)'!$B$7:$J$22,S$9,0),4)</f>
        <v>1</v>
      </c>
      <c r="T15" s="281">
        <f>ROUND(VLOOKUP(MID($E15,4,3),'[1]Wochentag F(WT)'!$B$7:$J$22,T$9,0),4)</f>
        <v>1</v>
      </c>
      <c r="U15" s="281">
        <f>ROUND(VLOOKUP(MID($E15,4,3),'[1]Wochentag F(WT)'!$B$7:$J$22,U$9,0),4)</f>
        <v>1</v>
      </c>
      <c r="V15" s="281">
        <f>ROUND(VLOOKUP(MID($E15,4,3),'[1]Wochentag F(WT)'!$B$7:$J$22,V$9,0),4)</f>
        <v>1</v>
      </c>
      <c r="W15" s="281">
        <f>ROUND(VLOOKUP(MID($E15,4,3),'[1]Wochentag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WWN THE L-Gas</v>
      </c>
      <c r="D16" s="62" t="s">
        <v>248</v>
      </c>
      <c r="E16" s="165" t="s">
        <v>4</v>
      </c>
      <c r="F16" s="307" t="str">
        <f>VLOOKUP($E16,'[1]BDEW-Standard'!$B$3:$M$94,F$9,0)</f>
        <v>HK3</v>
      </c>
      <c r="H16" s="278">
        <f>ROUND(VLOOKUP($E16,'[1]BDEW-Standard'!$B$3:$M$94,H$9,0),7)</f>
        <v>0.40409319999999999</v>
      </c>
      <c r="I16" s="278">
        <f>ROUND(VLOOKUP($E16,'[1]BDEW-Standard'!$B$3:$M$94,I$9,0),7)</f>
        <v>-24.439296800000001</v>
      </c>
      <c r="J16" s="278">
        <f>ROUND(VLOOKUP($E16,'[1]BDEW-Standard'!$B$3:$M$94,J$9,0),7)</f>
        <v>6.5718174999999999</v>
      </c>
      <c r="K16" s="278">
        <f>ROUND(VLOOKUP($E16,'[1]BDEW-Standard'!$B$3:$M$94,K$9,0),7)</f>
        <v>0.71077100000000004</v>
      </c>
      <c r="L16" s="279">
        <f>ROUND(VLOOKUP($E16,'[1]BDEW-Standard'!$B$3:$M$94,L$9,0),1)</f>
        <v>40</v>
      </c>
      <c r="M16" s="278">
        <f>ROUND(VLOOKUP($E16,'[1]BDEW-Standard'!$B$3:$M$94,M$9,0),7)</f>
        <v>0</v>
      </c>
      <c r="N16" s="278">
        <f>ROUND(VLOOKUP($E16,'[1]BDEW-Standard'!$B$3:$M$94,N$9,0),7)</f>
        <v>0</v>
      </c>
      <c r="O16" s="278">
        <f>ROUND(VLOOKUP($E16,'[1]BDEW-Standard'!$B$3:$M$94,O$9,0),7)</f>
        <v>0</v>
      </c>
      <c r="P16" s="278">
        <f>ROUND(VLOOKUP($E16,'[1]BDEW-Standard'!$B$3:$M$94,P$9,0),7)</f>
        <v>0</v>
      </c>
      <c r="Q16" s="280">
        <f t="shared" si="1"/>
        <v>1.0561214000512988</v>
      </c>
      <c r="R16" s="281">
        <f>ROUND(VLOOKUP(MID($E16,4,3),'[1]Wochentag F(WT)'!$B$7:$J$22,R$9,0),4)</f>
        <v>1</v>
      </c>
      <c r="S16" s="281">
        <f>ROUND(VLOOKUP(MID($E16,4,3),'[1]Wochentag F(WT)'!$B$7:$J$22,S$9,0),4)</f>
        <v>1</v>
      </c>
      <c r="T16" s="281">
        <f>ROUND(VLOOKUP(MID($E16,4,3),'[1]Wochentag F(WT)'!$B$7:$J$22,T$9,0),4)</f>
        <v>1</v>
      </c>
      <c r="U16" s="281">
        <f>ROUND(VLOOKUP(MID($E16,4,3),'[1]Wochentag F(WT)'!$B$7:$J$22,U$9,0),4)</f>
        <v>1</v>
      </c>
      <c r="V16" s="281">
        <f>ROUND(VLOOKUP(MID($E16,4,3),'[1]Wochentag F(WT)'!$B$7:$J$22,V$9,0),4)</f>
        <v>1</v>
      </c>
      <c r="W16" s="281">
        <f>ROUND(VLOOKUP(MID($E16,4,3),'[1]Wochentag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WWN THE L-Gas</v>
      </c>
      <c r="D17" s="62" t="s">
        <v>248</v>
      </c>
      <c r="E17" s="165" t="s">
        <v>661</v>
      </c>
      <c r="F17" s="307" t="str">
        <f>VLOOKUP($E17,'[1]BDEW-Standard'!$B$3:$M$94,F$9,0)</f>
        <v>MK3</v>
      </c>
      <c r="H17" s="278">
        <f>ROUND(VLOOKUP($E17,'[1]BDEW-Standard'!$B$3:$M$94,H$9,0),7)</f>
        <v>2.7882424000000001</v>
      </c>
      <c r="I17" s="278">
        <f>ROUND(VLOOKUP($E17,'[1]BDEW-Standard'!$B$3:$M$94,I$9,0),7)</f>
        <v>-34.880612999999997</v>
      </c>
      <c r="J17" s="278">
        <f>ROUND(VLOOKUP($E17,'[1]BDEW-Standard'!$B$3:$M$94,J$9,0),7)</f>
        <v>6.5951899000000003</v>
      </c>
      <c r="K17" s="278">
        <f>ROUND(VLOOKUP($E17,'[1]BDEW-Standard'!$B$3:$M$94,K$9,0),7)</f>
        <v>5.4032900000000002E-2</v>
      </c>
      <c r="L17" s="279">
        <f>ROUND(VLOOKUP($E17,'[1]BDEW-Standard'!$B$3:$M$94,L$9,0),1)</f>
        <v>40</v>
      </c>
      <c r="M17" s="278">
        <f>ROUND(VLOOKUP($E17,'[1]BDEW-Standard'!$B$3:$M$94,M$9,0),7)</f>
        <v>0</v>
      </c>
      <c r="N17" s="278">
        <f>ROUND(VLOOKUP($E17,'[1]BDEW-Standard'!$B$3:$M$94,N$9,0),7)</f>
        <v>0</v>
      </c>
      <c r="O17" s="278">
        <f>ROUND(VLOOKUP($E17,'[1]BDEW-Standard'!$B$3:$M$94,O$9,0),7)</f>
        <v>0</v>
      </c>
      <c r="P17" s="278">
        <f>ROUND(VLOOKUP($E17,'[1]BDEW-Standard'!$B$3:$M$94,P$9,0),7)</f>
        <v>0</v>
      </c>
      <c r="Q17" s="280">
        <f t="shared" si="1"/>
        <v>1.0622306107520199</v>
      </c>
      <c r="R17" s="281">
        <f>ROUND(VLOOKUP(MID($E17,4,3),'[1]Wochentag F(WT)'!$B$7:$J$22,R$9,0),4)</f>
        <v>1.0699000000000001</v>
      </c>
      <c r="S17" s="281">
        <f>ROUND(VLOOKUP(MID($E17,4,3),'[1]Wochentag F(WT)'!$B$7:$J$22,S$9,0),4)</f>
        <v>1.0365</v>
      </c>
      <c r="T17" s="281">
        <f>ROUND(VLOOKUP(MID($E17,4,3),'[1]Wochentag F(WT)'!$B$7:$J$22,T$9,0),4)</f>
        <v>0.99329999999999996</v>
      </c>
      <c r="U17" s="281">
        <f>ROUND(VLOOKUP(MID($E17,4,3),'[1]Wochentag F(WT)'!$B$7:$J$22,U$9,0),4)</f>
        <v>0.99480000000000002</v>
      </c>
      <c r="V17" s="281">
        <f>ROUND(VLOOKUP(MID($E17,4,3),'[1]Wochentag F(WT)'!$B$7:$J$22,V$9,0),4)</f>
        <v>1.0659000000000001</v>
      </c>
      <c r="W17" s="281">
        <f>ROUND(VLOOKUP(MID($E17,4,3),'[1]Wochentag F(WT)'!$B$7:$J$22,W$9,0),4)</f>
        <v>0.93620000000000003</v>
      </c>
      <c r="X17" s="282">
        <f t="shared" si="2"/>
        <v>0.90339999999999954</v>
      </c>
      <c r="Y17" s="303"/>
      <c r="Z17" s="212"/>
    </row>
    <row r="18" spans="2:26" s="143" customFormat="1">
      <c r="B18" s="144">
        <v>7</v>
      </c>
      <c r="C18" s="145" t="str">
        <f t="shared" si="0"/>
        <v>WWN THE L-Gas</v>
      </c>
      <c r="D18" s="62" t="s">
        <v>248</v>
      </c>
      <c r="E18" s="165" t="s">
        <v>662</v>
      </c>
      <c r="F18" s="307" t="str">
        <f>VLOOKUP($E18,'[1]BDEW-Standard'!$B$3:$M$94,F$9,0)</f>
        <v>MK4</v>
      </c>
      <c r="H18" s="278">
        <f>ROUND(VLOOKUP($E18,'[1]BDEW-Standard'!$B$3:$M$94,H$9,0),7)</f>
        <v>3.1177248</v>
      </c>
      <c r="I18" s="278">
        <f>ROUND(VLOOKUP($E18,'[1]BDEW-Standard'!$B$3:$M$94,I$9,0),7)</f>
        <v>-35.871506199999999</v>
      </c>
      <c r="J18" s="278">
        <f>ROUND(VLOOKUP($E18,'[1]BDEW-Standard'!$B$3:$M$94,J$9,0),7)</f>
        <v>7.5186828999999999</v>
      </c>
      <c r="K18" s="278">
        <f>ROUND(VLOOKUP($E18,'[1]BDEW-Standard'!$B$3:$M$94,K$9,0),7)</f>
        <v>3.4330100000000002E-2</v>
      </c>
      <c r="L18" s="279">
        <f>ROUND(VLOOKUP($E18,'[1]BDEW-Standard'!$B$3:$M$94,L$9,0),1)</f>
        <v>40</v>
      </c>
      <c r="M18" s="278">
        <f>ROUND(VLOOKUP($E18,'[1]BDEW-Standard'!$B$3:$M$94,M$9,0),7)</f>
        <v>0</v>
      </c>
      <c r="N18" s="278">
        <f>ROUND(VLOOKUP($E18,'[1]BDEW-Standard'!$B$3:$M$94,N$9,0),7)</f>
        <v>0</v>
      </c>
      <c r="O18" s="278">
        <f>ROUND(VLOOKUP($E18,'[1]BDEW-Standard'!$B$3:$M$94,O$9,0),7)</f>
        <v>0</v>
      </c>
      <c r="P18" s="278">
        <f>ROUND(VLOOKUP($E18,'[1]BDEW-Standard'!$B$3:$M$94,P$9,0),7)</f>
        <v>0</v>
      </c>
      <c r="Q18" s="280">
        <f t="shared" si="1"/>
        <v>0.9622064996731321</v>
      </c>
      <c r="R18" s="281">
        <f>ROUND(VLOOKUP(MID($E18,4,3),'[1]Wochentag F(WT)'!$B$7:$J$22,R$9,0),4)</f>
        <v>1.0699000000000001</v>
      </c>
      <c r="S18" s="281">
        <f>ROUND(VLOOKUP(MID($E18,4,3),'[1]Wochentag F(WT)'!$B$7:$J$22,S$9,0),4)</f>
        <v>1.0365</v>
      </c>
      <c r="T18" s="281">
        <f>ROUND(VLOOKUP(MID($E18,4,3),'[1]Wochentag F(WT)'!$B$7:$J$22,T$9,0),4)</f>
        <v>0.99329999999999996</v>
      </c>
      <c r="U18" s="281">
        <f>ROUND(VLOOKUP(MID($E18,4,3),'[1]Wochentag F(WT)'!$B$7:$J$22,U$9,0),4)</f>
        <v>0.99480000000000002</v>
      </c>
      <c r="V18" s="281">
        <f>ROUND(VLOOKUP(MID($E18,4,3),'[1]Wochentag F(WT)'!$B$7:$J$22,V$9,0),4)</f>
        <v>1.0659000000000001</v>
      </c>
      <c r="W18" s="281">
        <f>ROUND(VLOOKUP(MID($E18,4,3),'[1]Wochentag F(WT)'!$B$7:$J$22,W$9,0),4)</f>
        <v>0.93620000000000003</v>
      </c>
      <c r="X18" s="282">
        <f t="shared" si="2"/>
        <v>0.90339999999999954</v>
      </c>
      <c r="Y18" s="303"/>
      <c r="Z18" s="212"/>
    </row>
    <row r="19" spans="2:26" s="143" customFormat="1">
      <c r="B19" s="144">
        <v>8</v>
      </c>
      <c r="C19" s="145" t="str">
        <f t="shared" si="0"/>
        <v>WWN THE L-Gas</v>
      </c>
      <c r="D19" s="62" t="s">
        <v>248</v>
      </c>
      <c r="E19" s="165" t="s">
        <v>663</v>
      </c>
      <c r="F19" s="307" t="str">
        <f>VLOOKUP($E19,'[1]BDEW-Standard'!$B$3:$M$94,F$9,0)</f>
        <v>HA3</v>
      </c>
      <c r="H19" s="278">
        <f>ROUND(VLOOKUP($E19,'[1]BDEW-Standard'!$B$3:$M$94,H$9,0),7)</f>
        <v>3.5811213999999998</v>
      </c>
      <c r="I19" s="278">
        <f>ROUND(VLOOKUP($E19,'[1]BDEW-Standard'!$B$3:$M$94,I$9,0),7)</f>
        <v>-36.965006500000001</v>
      </c>
      <c r="J19" s="278">
        <f>ROUND(VLOOKUP($E19,'[1]BDEW-Standard'!$B$3:$M$94,J$9,0),7)</f>
        <v>7.2256947</v>
      </c>
      <c r="K19" s="278">
        <f>ROUND(VLOOKUP($E19,'[1]BDEW-Standard'!$B$3:$M$94,K$9,0),7)</f>
        <v>4.4841600000000002E-2</v>
      </c>
      <c r="L19" s="279">
        <f>ROUND(VLOOKUP($E19,'[1]BDEW-Standard'!$B$3:$M$94,L$9,0),1)</f>
        <v>40</v>
      </c>
      <c r="M19" s="278">
        <f>ROUND(VLOOKUP($E19,'[1]BDEW-Standard'!$B$3:$M$94,M$9,0),7)</f>
        <v>0</v>
      </c>
      <c r="N19" s="278">
        <f>ROUND(VLOOKUP($E19,'[1]BDEW-Standard'!$B$3:$M$94,N$9,0),7)</f>
        <v>0</v>
      </c>
      <c r="O19" s="278">
        <f>ROUND(VLOOKUP($E19,'[1]BDEW-Standard'!$B$3:$M$94,O$9,0),7)</f>
        <v>0</v>
      </c>
      <c r="P19" s="278">
        <f>ROUND(VLOOKUP($E19,'[1]BDEW-Standard'!$B$3:$M$94,P$9,0),7)</f>
        <v>0</v>
      </c>
      <c r="Q19" s="280">
        <f t="shared" si="1"/>
        <v>0.97852945357176691</v>
      </c>
      <c r="R19" s="281">
        <f>ROUND(VLOOKUP(MID($E19,4,3),'[1]Wochentag F(WT)'!$B$7:$J$22,R$9,0),4)</f>
        <v>1.0358000000000001</v>
      </c>
      <c r="S19" s="281">
        <f>ROUND(VLOOKUP(MID($E19,4,3),'[1]Wochentag F(WT)'!$B$7:$J$22,S$9,0),4)</f>
        <v>1.0232000000000001</v>
      </c>
      <c r="T19" s="281">
        <f>ROUND(VLOOKUP(MID($E19,4,3),'[1]Wochentag F(WT)'!$B$7:$J$22,T$9,0),4)</f>
        <v>1.0251999999999999</v>
      </c>
      <c r="U19" s="281">
        <f>ROUND(VLOOKUP(MID($E19,4,3),'[1]Wochentag F(WT)'!$B$7:$J$22,U$9,0),4)</f>
        <v>1.0295000000000001</v>
      </c>
      <c r="V19" s="281">
        <f>ROUND(VLOOKUP(MID($E19,4,3),'[1]Wochentag F(WT)'!$B$7:$J$22,V$9,0),4)</f>
        <v>1.0253000000000001</v>
      </c>
      <c r="W19" s="281">
        <f>ROUND(VLOOKUP(MID($E19,4,3),'[1]Wochentag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WWN THE L-Gas</v>
      </c>
      <c r="D20" s="62" t="s">
        <v>248</v>
      </c>
      <c r="E20" s="165" t="s">
        <v>664</v>
      </c>
      <c r="F20" s="307" t="str">
        <f>VLOOKUP($E20,'[1]BDEW-Standard'!$B$3:$M$94,F$9,0)</f>
        <v>HA4</v>
      </c>
      <c r="H20" s="278">
        <f>ROUND(VLOOKUP($E20,'[1]BDEW-Standard'!$B$3:$M$94,H$9,0),7)</f>
        <v>4.0196902000000003</v>
      </c>
      <c r="I20" s="278">
        <f>ROUND(VLOOKUP($E20,'[1]BDEW-Standard'!$B$3:$M$94,I$9,0),7)</f>
        <v>-37.828203700000003</v>
      </c>
      <c r="J20" s="278">
        <f>ROUND(VLOOKUP($E20,'[1]BDEW-Standard'!$B$3:$M$94,J$9,0),7)</f>
        <v>8.1593368999999996</v>
      </c>
      <c r="K20" s="278">
        <f>ROUND(VLOOKUP($E20,'[1]BDEW-Standard'!$B$3:$M$94,K$9,0),7)</f>
        <v>4.72845E-2</v>
      </c>
      <c r="L20" s="279">
        <f>ROUND(VLOOKUP($E20,'[1]BDEW-Standard'!$B$3:$M$94,L$9,0),1)</f>
        <v>40</v>
      </c>
      <c r="M20" s="278">
        <f>ROUND(VLOOKUP($E20,'[1]BDEW-Standard'!$B$3:$M$94,M$9,0),7)</f>
        <v>0</v>
      </c>
      <c r="N20" s="278">
        <f>ROUND(VLOOKUP($E20,'[1]BDEW-Standard'!$B$3:$M$94,N$9,0),7)</f>
        <v>0</v>
      </c>
      <c r="O20" s="278">
        <f>ROUND(VLOOKUP($E20,'[1]BDEW-Standard'!$B$3:$M$94,O$9,0),7)</f>
        <v>0</v>
      </c>
      <c r="P20" s="278">
        <f>ROUND(VLOOKUP($E20,'[1]BDEW-Standard'!$B$3:$M$94,P$9,0),7)</f>
        <v>0</v>
      </c>
      <c r="Q20" s="280">
        <f t="shared" si="1"/>
        <v>0.86486713303260787</v>
      </c>
      <c r="R20" s="281">
        <f>ROUND(VLOOKUP(MID($E20,4,3),'[1]Wochentag F(WT)'!$B$7:$J$22,R$9,0),4)</f>
        <v>1.0358000000000001</v>
      </c>
      <c r="S20" s="281">
        <f>ROUND(VLOOKUP(MID($E20,4,3),'[1]Wochentag F(WT)'!$B$7:$J$22,S$9,0),4)</f>
        <v>1.0232000000000001</v>
      </c>
      <c r="T20" s="281">
        <f>ROUND(VLOOKUP(MID($E20,4,3),'[1]Wochentag F(WT)'!$B$7:$J$22,T$9,0),4)</f>
        <v>1.0251999999999999</v>
      </c>
      <c r="U20" s="281">
        <f>ROUND(VLOOKUP(MID($E20,4,3),'[1]Wochentag F(WT)'!$B$7:$J$22,U$9,0),4)</f>
        <v>1.0295000000000001</v>
      </c>
      <c r="V20" s="281">
        <f>ROUND(VLOOKUP(MID($E20,4,3),'[1]Wochentag F(WT)'!$B$7:$J$22,V$9,0),4)</f>
        <v>1.0253000000000001</v>
      </c>
      <c r="W20" s="281">
        <f>ROUND(VLOOKUP(MID($E20,4,3),'[1]Wochentag F(WT)'!$B$7:$J$22,W$9,0),4)</f>
        <v>0.96750000000000003</v>
      </c>
      <c r="X20" s="282">
        <f t="shared" si="2"/>
        <v>0.89350000000000041</v>
      </c>
      <c r="Y20" s="303"/>
      <c r="Z20" s="212"/>
    </row>
    <row r="21" spans="2:26" s="143" customFormat="1">
      <c r="B21" s="144">
        <v>10</v>
      </c>
      <c r="C21" s="145" t="str">
        <f t="shared" si="0"/>
        <v>WWN THE L-Gas</v>
      </c>
      <c r="D21" s="62" t="s">
        <v>248</v>
      </c>
      <c r="E21" s="165" t="s">
        <v>665</v>
      </c>
      <c r="F21" s="307" t="str">
        <f>VLOOKUP($E21,'[1]BDEW-Standard'!$B$3:$M$94,F$9,0)</f>
        <v>KO3</v>
      </c>
      <c r="H21" s="278">
        <f>ROUND(VLOOKUP($E21,'[1]BDEW-Standard'!$B$3:$M$94,H$9,0),7)</f>
        <v>2.7172288</v>
      </c>
      <c r="I21" s="278">
        <f>ROUND(VLOOKUP($E21,'[1]BDEW-Standard'!$B$3:$M$94,I$9,0),7)</f>
        <v>-35.141256300000002</v>
      </c>
      <c r="J21" s="278">
        <f>ROUND(VLOOKUP($E21,'[1]BDEW-Standard'!$B$3:$M$94,J$9,0),7)</f>
        <v>7.1303394999999998</v>
      </c>
      <c r="K21" s="278">
        <f>ROUND(VLOOKUP($E21,'[1]BDEW-Standard'!$B$3:$M$94,K$9,0),7)</f>
        <v>0.14184720000000001</v>
      </c>
      <c r="L21" s="279">
        <f>ROUND(VLOOKUP($E21,'[1]BDEW-Standard'!$B$3:$M$94,L$9,0),1)</f>
        <v>40</v>
      </c>
      <c r="M21" s="278">
        <f>ROUND(VLOOKUP($E21,'[1]BDEW-Standard'!$B$3:$M$94,M$9,0),7)</f>
        <v>0</v>
      </c>
      <c r="N21" s="278">
        <f>ROUND(VLOOKUP($E21,'[1]BDEW-Standard'!$B$3:$M$94,N$9,0),7)</f>
        <v>0</v>
      </c>
      <c r="O21" s="278">
        <f>ROUND(VLOOKUP($E21,'[1]BDEW-Standard'!$B$3:$M$94,O$9,0),7)</f>
        <v>0</v>
      </c>
      <c r="P21" s="278">
        <f>ROUND(VLOOKUP($E21,'[1]BDEW-Standard'!$B$3:$M$94,P$9,0),7)</f>
        <v>0</v>
      </c>
      <c r="Q21" s="280">
        <f t="shared" si="1"/>
        <v>1.0630299199876638</v>
      </c>
      <c r="R21" s="281">
        <f>ROUND(VLOOKUP(MID($E21,4,3),'[1]Wochentag F(WT)'!$B$7:$J$22,R$9,0),4)</f>
        <v>1.0354000000000001</v>
      </c>
      <c r="S21" s="281">
        <f>ROUND(VLOOKUP(MID($E21,4,3),'[1]Wochentag F(WT)'!$B$7:$J$22,S$9,0),4)</f>
        <v>1.0523</v>
      </c>
      <c r="T21" s="281">
        <f>ROUND(VLOOKUP(MID($E21,4,3),'[1]Wochentag F(WT)'!$B$7:$J$22,T$9,0),4)</f>
        <v>1.0448999999999999</v>
      </c>
      <c r="U21" s="281">
        <f>ROUND(VLOOKUP(MID($E21,4,3),'[1]Wochentag F(WT)'!$B$7:$J$22,U$9,0),4)</f>
        <v>1.0494000000000001</v>
      </c>
      <c r="V21" s="281">
        <f>ROUND(VLOOKUP(MID($E21,4,3),'[1]Wochentag F(WT)'!$B$7:$J$22,V$9,0),4)</f>
        <v>0.98850000000000005</v>
      </c>
      <c r="W21" s="281">
        <f>ROUND(VLOOKUP(MID($E21,4,3),'[1]Wochentag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WWN THE L-Gas</v>
      </c>
      <c r="D22" s="62" t="s">
        <v>248</v>
      </c>
      <c r="E22" s="165" t="s">
        <v>666</v>
      </c>
      <c r="F22" s="307" t="str">
        <f>VLOOKUP($E22,'[1]BDEW-Standard'!$B$3:$M$94,F$9,0)</f>
        <v>KO4</v>
      </c>
      <c r="H22" s="278">
        <f>ROUND(VLOOKUP($E22,'[1]BDEW-Standard'!$B$3:$M$94,H$9,0),7)</f>
        <v>3.4428942999999999</v>
      </c>
      <c r="I22" s="278">
        <f>ROUND(VLOOKUP($E22,'[1]BDEW-Standard'!$B$3:$M$94,I$9,0),7)</f>
        <v>-36.659050399999998</v>
      </c>
      <c r="J22" s="278">
        <f>ROUND(VLOOKUP($E22,'[1]BDEW-Standard'!$B$3:$M$94,J$9,0),7)</f>
        <v>7.6083226000000002</v>
      </c>
      <c r="K22" s="278">
        <f>ROUND(VLOOKUP($E22,'[1]BDEW-Standard'!$B$3:$M$94,K$9,0),7)</f>
        <v>7.4685000000000001E-2</v>
      </c>
      <c r="L22" s="279">
        <f>ROUND(VLOOKUP($E22,'[1]BDEW-Standard'!$B$3:$M$94,L$9,0),1)</f>
        <v>40</v>
      </c>
      <c r="M22" s="278">
        <f>ROUND(VLOOKUP($E22,'[1]BDEW-Standard'!$B$3:$M$94,M$9,0),7)</f>
        <v>0</v>
      </c>
      <c r="N22" s="278">
        <f>ROUND(VLOOKUP($E22,'[1]BDEW-Standard'!$B$3:$M$94,N$9,0),7)</f>
        <v>0</v>
      </c>
      <c r="O22" s="278">
        <f>ROUND(VLOOKUP($E22,'[1]BDEW-Standard'!$B$3:$M$94,O$9,0),7)</f>
        <v>0</v>
      </c>
      <c r="P22" s="278">
        <f>ROUND(VLOOKUP($E22,'[1]BDEW-Standard'!$B$3:$M$94,P$9,0),7)</f>
        <v>0</v>
      </c>
      <c r="Q22" s="280">
        <f t="shared" si="1"/>
        <v>0.97768382110526542</v>
      </c>
      <c r="R22" s="281">
        <f>ROUND(VLOOKUP(MID($E22,4,3),'[1]Wochentag F(WT)'!$B$7:$J$22,R$9,0),4)</f>
        <v>1.0354000000000001</v>
      </c>
      <c r="S22" s="281">
        <f>ROUND(VLOOKUP(MID($E22,4,3),'[1]Wochentag F(WT)'!$B$7:$J$22,S$9,0),4)</f>
        <v>1.0523</v>
      </c>
      <c r="T22" s="281">
        <f>ROUND(VLOOKUP(MID($E22,4,3),'[1]Wochentag F(WT)'!$B$7:$J$22,T$9,0),4)</f>
        <v>1.0448999999999999</v>
      </c>
      <c r="U22" s="281">
        <f>ROUND(VLOOKUP(MID($E22,4,3),'[1]Wochentag F(WT)'!$B$7:$J$22,U$9,0),4)</f>
        <v>1.0494000000000001</v>
      </c>
      <c r="V22" s="281">
        <f>ROUND(VLOOKUP(MID($E22,4,3),'[1]Wochentag F(WT)'!$B$7:$J$22,V$9,0),4)</f>
        <v>0.98850000000000005</v>
      </c>
      <c r="W22" s="281">
        <f>ROUND(VLOOKUP(MID($E22,4,3),'[1]Wochentag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WWN THE L-Gas</v>
      </c>
      <c r="D23" s="62" t="s">
        <v>248</v>
      </c>
      <c r="E23" s="165" t="s">
        <v>667</v>
      </c>
      <c r="F23" s="307" t="str">
        <f>VLOOKUP($E23,'[1]BDEW-Standard'!$B$3:$M$94,F$9,0)</f>
        <v>BD3</v>
      </c>
      <c r="H23" s="278">
        <f>ROUND(VLOOKUP($E23,'[1]BDEW-Standard'!$B$3:$M$94,H$9,0),7)</f>
        <v>2.9177027</v>
      </c>
      <c r="I23" s="278">
        <f>ROUND(VLOOKUP($E23,'[1]BDEW-Standard'!$B$3:$M$94,I$9,0),7)</f>
        <v>-36.179411700000003</v>
      </c>
      <c r="J23" s="278">
        <f>ROUND(VLOOKUP($E23,'[1]BDEW-Standard'!$B$3:$M$94,J$9,0),7)</f>
        <v>5.9265162</v>
      </c>
      <c r="K23" s="278">
        <f>ROUND(VLOOKUP($E23,'[1]BDEW-Standard'!$B$3:$M$94,K$9,0),7)</f>
        <v>0.11519119999999999</v>
      </c>
      <c r="L23" s="279">
        <f>ROUND(VLOOKUP($E23,'[1]BDEW-Standard'!$B$3:$M$94,L$9,0),1)</f>
        <v>40</v>
      </c>
      <c r="M23" s="278">
        <f>ROUND(VLOOKUP($E23,'[1]BDEW-Standard'!$B$3:$M$94,M$9,0),7)</f>
        <v>0</v>
      </c>
      <c r="N23" s="278">
        <f>ROUND(VLOOKUP($E23,'[1]BDEW-Standard'!$B$3:$M$94,N$9,0),7)</f>
        <v>0</v>
      </c>
      <c r="O23" s="278">
        <f>ROUND(VLOOKUP($E23,'[1]BDEW-Standard'!$B$3:$M$94,O$9,0),7)</f>
        <v>0</v>
      </c>
      <c r="P23" s="278">
        <f>ROUND(VLOOKUP($E23,'[1]BDEW-Standard'!$B$3:$M$94,P$9,0),7)</f>
        <v>0</v>
      </c>
      <c r="Q23" s="280">
        <f t="shared" si="1"/>
        <v>1.0656106174494469</v>
      </c>
      <c r="R23" s="281">
        <f>ROUND(VLOOKUP(MID($E23,4,3),'[1]Wochentag F(WT)'!$B$7:$J$22,R$9,0),4)</f>
        <v>1.1052</v>
      </c>
      <c r="S23" s="281">
        <f>ROUND(VLOOKUP(MID($E23,4,3),'[1]Wochentag F(WT)'!$B$7:$J$22,S$9,0),4)</f>
        <v>1.0857000000000001</v>
      </c>
      <c r="T23" s="281">
        <f>ROUND(VLOOKUP(MID($E23,4,3),'[1]Wochentag F(WT)'!$B$7:$J$22,T$9,0),4)</f>
        <v>1.0378000000000001</v>
      </c>
      <c r="U23" s="281">
        <f>ROUND(VLOOKUP(MID($E23,4,3),'[1]Wochentag F(WT)'!$B$7:$J$22,U$9,0),4)</f>
        <v>1.0622</v>
      </c>
      <c r="V23" s="281">
        <f>ROUND(VLOOKUP(MID($E23,4,3),'[1]Wochentag F(WT)'!$B$7:$J$22,V$9,0),4)</f>
        <v>1.0266</v>
      </c>
      <c r="W23" s="281">
        <f>ROUND(VLOOKUP(MID($E23,4,3),'[1]Wochentag F(WT)'!$B$7:$J$22,W$9,0),4)</f>
        <v>0.76290000000000002</v>
      </c>
      <c r="X23" s="282">
        <f t="shared" si="2"/>
        <v>0.91959999999999997</v>
      </c>
      <c r="Y23" s="303"/>
      <c r="Z23" s="212"/>
    </row>
    <row r="24" spans="2:26" s="143" customFormat="1">
      <c r="B24" s="144">
        <v>13</v>
      </c>
      <c r="C24" s="145" t="str">
        <f t="shared" si="0"/>
        <v>WWN THE L-Gas</v>
      </c>
      <c r="D24" s="62" t="s">
        <v>248</v>
      </c>
      <c r="E24" s="165" t="s">
        <v>668</v>
      </c>
      <c r="F24" s="307" t="str">
        <f>VLOOKUP($E24,'[1]BDEW-Standard'!$B$3:$M$94,F$9,0)</f>
        <v>BD4</v>
      </c>
      <c r="H24" s="278">
        <f>ROUND(VLOOKUP($E24,'[1]BDEW-Standard'!$B$3:$M$94,H$9,0),7)</f>
        <v>3.75</v>
      </c>
      <c r="I24" s="278">
        <f>ROUND(VLOOKUP($E24,'[1]BDEW-Standard'!$B$3:$M$94,I$9,0),7)</f>
        <v>-37.5</v>
      </c>
      <c r="J24" s="278">
        <f>ROUND(VLOOKUP($E24,'[1]BDEW-Standard'!$B$3:$M$94,J$9,0),7)</f>
        <v>6.8</v>
      </c>
      <c r="K24" s="278">
        <f>ROUND(VLOOKUP($E24,'[1]BDEW-Standard'!$B$3:$M$94,K$9,0),7)</f>
        <v>6.0911300000000002E-2</v>
      </c>
      <c r="L24" s="279">
        <f>ROUND(VLOOKUP($E24,'[1]BDEW-Standard'!$B$3:$M$94,L$9,0),1)</f>
        <v>40</v>
      </c>
      <c r="M24" s="278">
        <f>ROUND(VLOOKUP($E24,'[1]BDEW-Standard'!$B$3:$M$94,M$9,0),7)</f>
        <v>0</v>
      </c>
      <c r="N24" s="278">
        <f>ROUND(VLOOKUP($E24,'[1]BDEW-Standard'!$B$3:$M$94,N$9,0),7)</f>
        <v>0</v>
      </c>
      <c r="O24" s="278">
        <f>ROUND(VLOOKUP($E24,'[1]BDEW-Standard'!$B$3:$M$94,O$9,0),7)</f>
        <v>0</v>
      </c>
      <c r="P24" s="278">
        <f>ROUND(VLOOKUP($E24,'[1]BDEW-Standard'!$B$3:$M$94,P$9,0),7)</f>
        <v>0</v>
      </c>
      <c r="Q24" s="280">
        <f t="shared" si="1"/>
        <v>1.0126136468627658</v>
      </c>
      <c r="R24" s="281">
        <f>ROUND(VLOOKUP(MID($E24,4,3),'[1]Wochentag F(WT)'!$B$7:$J$22,R$9,0),4)</f>
        <v>1.1052</v>
      </c>
      <c r="S24" s="281">
        <f>ROUND(VLOOKUP(MID($E24,4,3),'[1]Wochentag F(WT)'!$B$7:$J$22,S$9,0),4)</f>
        <v>1.0857000000000001</v>
      </c>
      <c r="T24" s="281">
        <f>ROUND(VLOOKUP(MID($E24,4,3),'[1]Wochentag F(WT)'!$B$7:$J$22,T$9,0),4)</f>
        <v>1.0378000000000001</v>
      </c>
      <c r="U24" s="281">
        <f>ROUND(VLOOKUP(MID($E24,4,3),'[1]Wochentag F(WT)'!$B$7:$J$22,U$9,0),4)</f>
        <v>1.0622</v>
      </c>
      <c r="V24" s="281">
        <f>ROUND(VLOOKUP(MID($E24,4,3),'[1]Wochentag F(WT)'!$B$7:$J$22,V$9,0),4)</f>
        <v>1.0266</v>
      </c>
      <c r="W24" s="281">
        <f>ROUND(VLOOKUP(MID($E24,4,3),'[1]Wochentag F(WT)'!$B$7:$J$22,W$9,0),4)</f>
        <v>0.76290000000000002</v>
      </c>
      <c r="X24" s="282">
        <f t="shared" si="2"/>
        <v>0.91959999999999997</v>
      </c>
      <c r="Y24" s="303"/>
      <c r="Z24" s="212"/>
    </row>
    <row r="25" spans="2:26" s="143" customFormat="1">
      <c r="B25" s="144">
        <v>14</v>
      </c>
      <c r="C25" s="145" t="str">
        <f t="shared" si="0"/>
        <v>WWN THE L-Gas</v>
      </c>
      <c r="D25" s="62" t="s">
        <v>248</v>
      </c>
      <c r="E25" s="165" t="s">
        <v>669</v>
      </c>
      <c r="F25" s="307" t="str">
        <f>VLOOKUP($E25,'[1]BDEW-Standard'!$B$3:$M$94,F$9,0)</f>
        <v>GA3</v>
      </c>
      <c r="H25" s="278">
        <f>ROUND(VLOOKUP($E25,'[1]BDEW-Standard'!$B$3:$M$94,H$9,0),7)</f>
        <v>2.2850164999999998</v>
      </c>
      <c r="I25" s="278">
        <f>ROUND(VLOOKUP($E25,'[1]BDEW-Standard'!$B$3:$M$94,I$9,0),7)</f>
        <v>-36.287858399999998</v>
      </c>
      <c r="J25" s="278">
        <f>ROUND(VLOOKUP($E25,'[1]BDEW-Standard'!$B$3:$M$94,J$9,0),7)</f>
        <v>6.5885125999999996</v>
      </c>
      <c r="K25" s="278">
        <f>ROUND(VLOOKUP($E25,'[1]BDEW-Standard'!$B$3:$M$94,K$9,0),7)</f>
        <v>0.31505349999999999</v>
      </c>
      <c r="L25" s="279">
        <f>ROUND(VLOOKUP($E25,'[1]BDEW-Standard'!$B$3:$M$94,L$9,0),1)</f>
        <v>40</v>
      </c>
      <c r="M25" s="278">
        <f>ROUND(VLOOKUP($E25,'[1]BDEW-Standard'!$B$3:$M$94,M$9,0),7)</f>
        <v>0</v>
      </c>
      <c r="N25" s="278">
        <f>ROUND(VLOOKUP($E25,'[1]BDEW-Standard'!$B$3:$M$94,N$9,0),7)</f>
        <v>0</v>
      </c>
      <c r="O25" s="278">
        <f>ROUND(VLOOKUP($E25,'[1]BDEW-Standard'!$B$3:$M$94,O$9,0),7)</f>
        <v>0</v>
      </c>
      <c r="P25" s="278">
        <f>ROUND(VLOOKUP($E25,'[1]BDEW-Standard'!$B$3:$M$94,P$9,0),7)</f>
        <v>0</v>
      </c>
      <c r="Q25" s="280">
        <f t="shared" si="1"/>
        <v>1.0096183914256316</v>
      </c>
      <c r="R25" s="281">
        <f>ROUND(VLOOKUP(MID($E25,4,3),'[1]Wochentag F(WT)'!$B$7:$J$22,R$9,0),4)</f>
        <v>0.93220000000000003</v>
      </c>
      <c r="S25" s="281">
        <f>ROUND(VLOOKUP(MID($E25,4,3),'[1]Wochentag F(WT)'!$B$7:$J$22,S$9,0),4)</f>
        <v>0.98939999999999995</v>
      </c>
      <c r="T25" s="281">
        <f>ROUND(VLOOKUP(MID($E25,4,3),'[1]Wochentag F(WT)'!$B$7:$J$22,T$9,0),4)</f>
        <v>1.0033000000000001</v>
      </c>
      <c r="U25" s="281">
        <f>ROUND(VLOOKUP(MID($E25,4,3),'[1]Wochentag F(WT)'!$B$7:$J$22,U$9,0),4)</f>
        <v>1.0108999999999999</v>
      </c>
      <c r="V25" s="281">
        <f>ROUND(VLOOKUP(MID($E25,4,3),'[1]Wochentag F(WT)'!$B$7:$J$22,V$9,0),4)</f>
        <v>1.018</v>
      </c>
      <c r="W25" s="281">
        <f>ROUND(VLOOKUP(MID($E25,4,3),'[1]Wochentag F(WT)'!$B$7:$J$22,W$9,0),4)</f>
        <v>1.0356000000000001</v>
      </c>
      <c r="X25" s="282">
        <f t="shared" si="2"/>
        <v>1.0106000000000002</v>
      </c>
      <c r="Y25" s="303"/>
      <c r="Z25" s="212"/>
    </row>
    <row r="26" spans="2:26" s="143" customFormat="1">
      <c r="B26" s="144">
        <v>15</v>
      </c>
      <c r="C26" s="145" t="str">
        <f t="shared" si="0"/>
        <v>WWN THE L-Gas</v>
      </c>
      <c r="D26" s="62" t="s">
        <v>248</v>
      </c>
      <c r="E26" s="165" t="s">
        <v>670</v>
      </c>
      <c r="F26" s="307" t="str">
        <f>VLOOKUP($E26,'[1]BDEW-Standard'!$B$3:$M$94,F$9,0)</f>
        <v>GA4</v>
      </c>
      <c r="H26" s="278">
        <f>ROUND(VLOOKUP($E26,'[1]BDEW-Standard'!$B$3:$M$94,H$9,0),7)</f>
        <v>2.8195655999999998</v>
      </c>
      <c r="I26" s="278">
        <f>ROUND(VLOOKUP($E26,'[1]BDEW-Standard'!$B$3:$M$94,I$9,0),7)</f>
        <v>-36</v>
      </c>
      <c r="J26" s="278">
        <f>ROUND(VLOOKUP($E26,'[1]BDEW-Standard'!$B$3:$M$94,J$9,0),7)</f>
        <v>7.7368518000000002</v>
      </c>
      <c r="K26" s="278">
        <f>ROUND(VLOOKUP($E26,'[1]BDEW-Standard'!$B$3:$M$94,K$9,0),7)</f>
        <v>0.157281</v>
      </c>
      <c r="L26" s="279">
        <f>ROUND(VLOOKUP($E26,'[1]BDEW-Standard'!$B$3:$M$94,L$9,0),1)</f>
        <v>40</v>
      </c>
      <c r="M26" s="278">
        <f>ROUND(VLOOKUP($E26,'[1]BDEW-Standard'!$B$3:$M$94,M$9,0),7)</f>
        <v>0</v>
      </c>
      <c r="N26" s="278">
        <f>ROUND(VLOOKUP($E26,'[1]BDEW-Standard'!$B$3:$M$94,N$9,0),7)</f>
        <v>0</v>
      </c>
      <c r="O26" s="278">
        <f>ROUND(VLOOKUP($E26,'[1]BDEW-Standard'!$B$3:$M$94,O$9,0),7)</f>
        <v>0</v>
      </c>
      <c r="P26" s="278">
        <f>ROUND(VLOOKUP($E26,'[1]BDEW-Standard'!$B$3:$M$94,P$9,0),7)</f>
        <v>0</v>
      </c>
      <c r="Q26" s="280">
        <f t="shared" si="1"/>
        <v>0.96576337685759206</v>
      </c>
      <c r="R26" s="281">
        <f>ROUND(VLOOKUP(MID($E26,4,3),'[1]Wochentag F(WT)'!$B$7:$J$22,R$9,0),4)</f>
        <v>0.93220000000000003</v>
      </c>
      <c r="S26" s="281">
        <f>ROUND(VLOOKUP(MID($E26,4,3),'[1]Wochentag F(WT)'!$B$7:$J$22,S$9,0),4)</f>
        <v>0.98939999999999995</v>
      </c>
      <c r="T26" s="281">
        <f>ROUND(VLOOKUP(MID($E26,4,3),'[1]Wochentag F(WT)'!$B$7:$J$22,T$9,0),4)</f>
        <v>1.0033000000000001</v>
      </c>
      <c r="U26" s="281">
        <f>ROUND(VLOOKUP(MID($E26,4,3),'[1]Wochentag F(WT)'!$B$7:$J$22,U$9,0),4)</f>
        <v>1.0108999999999999</v>
      </c>
      <c r="V26" s="281">
        <f>ROUND(VLOOKUP(MID($E26,4,3),'[1]Wochentag F(WT)'!$B$7:$J$22,V$9,0),4)</f>
        <v>1.018</v>
      </c>
      <c r="W26" s="281">
        <f>ROUND(VLOOKUP(MID($E26,4,3),'[1]Wochentag F(WT)'!$B$7:$J$22,W$9,0),4)</f>
        <v>1.0356000000000001</v>
      </c>
      <c r="X26" s="282">
        <f t="shared" si="2"/>
        <v>1.0106000000000002</v>
      </c>
      <c r="Y26" s="303"/>
      <c r="Z26" s="212"/>
    </row>
    <row r="27" spans="2:26" s="143" customFormat="1">
      <c r="B27" s="144">
        <v>16</v>
      </c>
      <c r="C27" s="145" t="str">
        <f t="shared" si="0"/>
        <v>WWN THE L-Gas</v>
      </c>
      <c r="D27" s="62" t="s">
        <v>248</v>
      </c>
      <c r="E27" s="165" t="s">
        <v>671</v>
      </c>
      <c r="F27" s="307" t="str">
        <f>VLOOKUP($E27,'[1]BDEW-Standard'!$B$3:$M$94,F$9,0)</f>
        <v>BH3</v>
      </c>
      <c r="H27" s="278">
        <f>ROUND(VLOOKUP($E27,'[1]BDEW-Standard'!$B$3:$M$94,H$9,0),7)</f>
        <v>2.0102471999999998</v>
      </c>
      <c r="I27" s="278">
        <f>ROUND(VLOOKUP($E27,'[1]BDEW-Standard'!$B$3:$M$94,I$9,0),7)</f>
        <v>-35.253212400000002</v>
      </c>
      <c r="J27" s="278">
        <f>ROUND(VLOOKUP($E27,'[1]BDEW-Standard'!$B$3:$M$94,J$9,0),7)</f>
        <v>6.1544406</v>
      </c>
      <c r="K27" s="278">
        <f>ROUND(VLOOKUP($E27,'[1]BDEW-Standard'!$B$3:$M$94,K$9,0),7)</f>
        <v>0.32947409999999999</v>
      </c>
      <c r="L27" s="279">
        <f>ROUND(VLOOKUP($E27,'[1]BDEW-Standard'!$B$3:$M$94,L$9,0),1)</f>
        <v>40</v>
      </c>
      <c r="M27" s="278">
        <f>ROUND(VLOOKUP($E27,'[1]BDEW-Standard'!$B$3:$M$94,M$9,0),7)</f>
        <v>0</v>
      </c>
      <c r="N27" s="278">
        <f>ROUND(VLOOKUP($E27,'[1]BDEW-Standard'!$B$3:$M$94,N$9,0),7)</f>
        <v>0</v>
      </c>
      <c r="O27" s="278">
        <f>ROUND(VLOOKUP($E27,'[1]BDEW-Standard'!$B$3:$M$94,O$9,0),7)</f>
        <v>0</v>
      </c>
      <c r="P27" s="278">
        <f>ROUND(VLOOKUP($E27,'[1]BDEW-Standard'!$B$3:$M$94,P$9,0),7)</f>
        <v>0</v>
      </c>
      <c r="Q27" s="280">
        <f t="shared" si="1"/>
        <v>1.0436896084076008</v>
      </c>
      <c r="R27" s="281">
        <f>ROUND(VLOOKUP(MID($E27,4,3),'[1]Wochentag F(WT)'!$B$7:$J$22,R$9,0),4)</f>
        <v>0.97670000000000001</v>
      </c>
      <c r="S27" s="281">
        <f>ROUND(VLOOKUP(MID($E27,4,3),'[1]Wochentag F(WT)'!$B$7:$J$22,S$9,0),4)</f>
        <v>1.0388999999999999</v>
      </c>
      <c r="T27" s="281">
        <f>ROUND(VLOOKUP(MID($E27,4,3),'[1]Wochentag F(WT)'!$B$7:$J$22,T$9,0),4)</f>
        <v>1.0027999999999999</v>
      </c>
      <c r="U27" s="281">
        <f>ROUND(VLOOKUP(MID($E27,4,3),'[1]Wochentag F(WT)'!$B$7:$J$22,U$9,0),4)</f>
        <v>1.0162</v>
      </c>
      <c r="V27" s="281">
        <f>ROUND(VLOOKUP(MID($E27,4,3),'[1]Wochentag F(WT)'!$B$7:$J$22,V$9,0),4)</f>
        <v>1.0024</v>
      </c>
      <c r="W27" s="281">
        <f>ROUND(VLOOKUP(MID($E27,4,3),'[1]Wochentag F(WT)'!$B$7:$J$22,W$9,0),4)</f>
        <v>1.0043</v>
      </c>
      <c r="X27" s="282">
        <f t="shared" si="2"/>
        <v>0.95870000000000122</v>
      </c>
      <c r="Y27" s="303"/>
    </row>
    <row r="28" spans="2:26" s="143" customFormat="1">
      <c r="B28" s="144">
        <v>17</v>
      </c>
      <c r="C28" s="145" t="str">
        <f t="shared" si="0"/>
        <v>WWN THE L-Gas</v>
      </c>
      <c r="D28" s="62" t="s">
        <v>248</v>
      </c>
      <c r="E28" s="165" t="s">
        <v>672</v>
      </c>
      <c r="F28" s="307" t="str">
        <f>VLOOKUP($E28,'[1]BDEW-Standard'!$B$3:$M$94,F$9,0)</f>
        <v>BH4</v>
      </c>
      <c r="H28" s="278">
        <f>ROUND(VLOOKUP($E28,'[1]BDEW-Standard'!$B$3:$M$94,H$9,0),7)</f>
        <v>2.4595180999999999</v>
      </c>
      <c r="I28" s="278">
        <f>ROUND(VLOOKUP($E28,'[1]BDEW-Standard'!$B$3:$M$94,I$9,0),7)</f>
        <v>-35.253212400000002</v>
      </c>
      <c r="J28" s="278">
        <f>ROUND(VLOOKUP($E28,'[1]BDEW-Standard'!$B$3:$M$94,J$9,0),7)</f>
        <v>6.0587001000000003</v>
      </c>
      <c r="K28" s="278">
        <f>ROUND(VLOOKUP($E28,'[1]BDEW-Standard'!$B$3:$M$94,K$9,0),7)</f>
        <v>0.16473699999999999</v>
      </c>
      <c r="L28" s="279">
        <f>ROUND(VLOOKUP($E28,'[1]BDEW-Standard'!$B$3:$M$94,L$9,0),1)</f>
        <v>40</v>
      </c>
      <c r="M28" s="278">
        <f>ROUND(VLOOKUP($E28,'[1]BDEW-Standard'!$B$3:$M$94,M$9,0),7)</f>
        <v>0</v>
      </c>
      <c r="N28" s="278">
        <f>ROUND(VLOOKUP($E28,'[1]BDEW-Standard'!$B$3:$M$94,N$9,0),7)</f>
        <v>0</v>
      </c>
      <c r="O28" s="278">
        <f>ROUND(VLOOKUP($E28,'[1]BDEW-Standard'!$B$3:$M$94,O$9,0),7)</f>
        <v>0</v>
      </c>
      <c r="P28" s="278">
        <f>ROUND(VLOOKUP($E28,'[1]BDEW-Standard'!$B$3:$M$94,P$9,0),7)</f>
        <v>0</v>
      </c>
      <c r="Q28" s="280">
        <f t="shared" si="1"/>
        <v>1.043802057143173</v>
      </c>
      <c r="R28" s="281">
        <f>ROUND(VLOOKUP(MID($E28,4,3),'[1]Wochentag F(WT)'!$B$7:$J$22,R$9,0),4)</f>
        <v>0.97670000000000001</v>
      </c>
      <c r="S28" s="281">
        <f>ROUND(VLOOKUP(MID($E28,4,3),'[1]Wochentag F(WT)'!$B$7:$J$22,S$9,0),4)</f>
        <v>1.0388999999999999</v>
      </c>
      <c r="T28" s="281">
        <f>ROUND(VLOOKUP(MID($E28,4,3),'[1]Wochentag F(WT)'!$B$7:$J$22,T$9,0),4)</f>
        <v>1.0027999999999999</v>
      </c>
      <c r="U28" s="281">
        <f>ROUND(VLOOKUP(MID($E28,4,3),'[1]Wochentag F(WT)'!$B$7:$J$22,U$9,0),4)</f>
        <v>1.0162</v>
      </c>
      <c r="V28" s="281">
        <f>ROUND(VLOOKUP(MID($E28,4,3),'[1]Wochentag F(WT)'!$B$7:$J$22,V$9,0),4)</f>
        <v>1.0024</v>
      </c>
      <c r="W28" s="281">
        <f>ROUND(VLOOKUP(MID($E28,4,3),'[1]Wochentag F(WT)'!$B$7:$J$22,W$9,0),4)</f>
        <v>1.0043</v>
      </c>
      <c r="X28" s="282">
        <f t="shared" si="2"/>
        <v>0.95870000000000122</v>
      </c>
      <c r="Y28" s="303"/>
    </row>
    <row r="29" spans="2:26" s="143" customFormat="1">
      <c r="B29" s="144">
        <v>18</v>
      </c>
      <c r="C29" s="145" t="str">
        <f t="shared" si="0"/>
        <v>WWN THE L-Gas</v>
      </c>
      <c r="D29" s="62" t="s">
        <v>248</v>
      </c>
      <c r="E29" s="166" t="s">
        <v>673</v>
      </c>
      <c r="F29" s="307" t="str">
        <f>VLOOKUP($E29,'[1]BDEW-Standard'!$B$3:$M$94,F$9,0)</f>
        <v>WA3</v>
      </c>
      <c r="H29" s="278">
        <f>ROUND(VLOOKUP($E29,'[1]BDEW-Standard'!$B$3:$M$94,H$9,0),7)</f>
        <v>0.76572899999999999</v>
      </c>
      <c r="I29" s="278">
        <f>ROUND(VLOOKUP($E29,'[1]BDEW-Standard'!$B$3:$M$94,I$9,0),7)</f>
        <v>-36.023791199999998</v>
      </c>
      <c r="J29" s="278">
        <f>ROUND(VLOOKUP($E29,'[1]BDEW-Standard'!$B$3:$M$94,J$9,0),7)</f>
        <v>4.8662747</v>
      </c>
      <c r="K29" s="278">
        <f>ROUND(VLOOKUP($E29,'[1]BDEW-Standard'!$B$3:$M$94,K$9,0),7)</f>
        <v>0.80494250000000001</v>
      </c>
      <c r="L29" s="279">
        <f>ROUND(VLOOKUP($E29,'[1]BDEW-Standard'!$B$3:$M$94,L$9,0),1)</f>
        <v>40</v>
      </c>
      <c r="M29" s="278">
        <f>ROUND(VLOOKUP($E29,'[1]BDEW-Standard'!$B$3:$M$94,M$9,0),7)</f>
        <v>0</v>
      </c>
      <c r="N29" s="278">
        <f>ROUND(VLOOKUP($E29,'[1]BDEW-Standard'!$B$3:$M$94,N$9,0),7)</f>
        <v>0</v>
      </c>
      <c r="O29" s="278">
        <f>ROUND(VLOOKUP($E29,'[1]BDEW-Standard'!$B$3:$M$94,O$9,0),7)</f>
        <v>0</v>
      </c>
      <c r="P29" s="278">
        <f>ROUND(VLOOKUP($E29,'[1]BDEW-Standard'!$B$3:$M$94,P$9,0),7)</f>
        <v>0</v>
      </c>
      <c r="Q29" s="280">
        <f t="shared" si="1"/>
        <v>1.0804258319686442</v>
      </c>
      <c r="R29" s="281">
        <f>ROUND(VLOOKUP(MID($E29,4,3),'[1]Wochentag F(WT)'!$B$7:$J$22,R$9,0),4)</f>
        <v>1.2457</v>
      </c>
      <c r="S29" s="281">
        <f>ROUND(VLOOKUP(MID($E29,4,3),'[1]Wochentag F(WT)'!$B$7:$J$22,S$9,0),4)</f>
        <v>1.2615000000000001</v>
      </c>
      <c r="T29" s="281">
        <f>ROUND(VLOOKUP(MID($E29,4,3),'[1]Wochentag F(WT)'!$B$7:$J$22,T$9,0),4)</f>
        <v>1.2706999999999999</v>
      </c>
      <c r="U29" s="281">
        <f>ROUND(VLOOKUP(MID($E29,4,3),'[1]Wochentag F(WT)'!$B$7:$J$22,U$9,0),4)</f>
        <v>1.2430000000000001</v>
      </c>
      <c r="V29" s="281">
        <f>ROUND(VLOOKUP(MID($E29,4,3),'[1]Wochentag F(WT)'!$B$7:$J$22,V$9,0),4)</f>
        <v>1.1275999999999999</v>
      </c>
      <c r="W29" s="281">
        <f>ROUND(VLOOKUP(MID($E29,4,3),'[1]Wochentag F(WT)'!$B$7:$J$22,W$9,0),4)</f>
        <v>0.38769999999999999</v>
      </c>
      <c r="X29" s="282">
        <f t="shared" si="2"/>
        <v>0.46379999999999999</v>
      </c>
      <c r="Y29" s="303"/>
    </row>
    <row r="30" spans="2:26" s="143" customFormat="1">
      <c r="B30" s="144">
        <v>19</v>
      </c>
      <c r="C30" s="145" t="str">
        <f t="shared" si="0"/>
        <v>WWN THE L-Gas</v>
      </c>
      <c r="D30" s="62" t="s">
        <v>248</v>
      </c>
      <c r="E30" s="166" t="s">
        <v>674</v>
      </c>
      <c r="F30" s="307" t="str">
        <f>VLOOKUP($E30,'[1]BDEW-Standard'!$B$3:$M$94,F$9,0)</f>
        <v>WA4</v>
      </c>
      <c r="H30" s="278">
        <f>ROUND(VLOOKUP($E30,'[1]BDEW-Standard'!$B$3:$M$94,H$9,0),7)</f>
        <v>1.0535874999999999</v>
      </c>
      <c r="I30" s="278">
        <f>ROUND(VLOOKUP($E30,'[1]BDEW-Standard'!$B$3:$M$94,I$9,0),7)</f>
        <v>-35.299999999999997</v>
      </c>
      <c r="J30" s="278">
        <f>ROUND(VLOOKUP($E30,'[1]BDEW-Standard'!$B$3:$M$94,J$9,0),7)</f>
        <v>4.8662747</v>
      </c>
      <c r="K30" s="278">
        <f>ROUND(VLOOKUP($E30,'[1]BDEW-Standard'!$B$3:$M$94,K$9,0),7)</f>
        <v>0.68110420000000005</v>
      </c>
      <c r="L30" s="279">
        <f>ROUND(VLOOKUP($E30,'[1]BDEW-Standard'!$B$3:$M$94,L$9,0),1)</f>
        <v>40</v>
      </c>
      <c r="M30" s="278">
        <f>ROUND(VLOOKUP($E30,'[1]BDEW-Standard'!$B$3:$M$94,M$9,0),7)</f>
        <v>0</v>
      </c>
      <c r="N30" s="278">
        <f>ROUND(VLOOKUP($E30,'[1]BDEW-Standard'!$B$3:$M$94,N$9,0),7)</f>
        <v>0</v>
      </c>
      <c r="O30" s="278">
        <f>ROUND(VLOOKUP($E30,'[1]BDEW-Standard'!$B$3:$M$94,O$9,0),7)</f>
        <v>0</v>
      </c>
      <c r="P30" s="278">
        <f>ROUND(VLOOKUP($E30,'[1]BDEW-Standard'!$B$3:$M$94,P$9,0),7)</f>
        <v>0</v>
      </c>
      <c r="Q30" s="280">
        <f t="shared" si="1"/>
        <v>1.0844348950990992</v>
      </c>
      <c r="R30" s="281">
        <f>ROUND(VLOOKUP(MID($E30,4,3),'[1]Wochentag F(WT)'!$B$7:$J$22,R$9,0),4)</f>
        <v>1.2457</v>
      </c>
      <c r="S30" s="281">
        <f>ROUND(VLOOKUP(MID($E30,4,3),'[1]Wochentag F(WT)'!$B$7:$J$22,S$9,0),4)</f>
        <v>1.2615000000000001</v>
      </c>
      <c r="T30" s="281">
        <f>ROUND(VLOOKUP(MID($E30,4,3),'[1]Wochentag F(WT)'!$B$7:$J$22,T$9,0),4)</f>
        <v>1.2706999999999999</v>
      </c>
      <c r="U30" s="281">
        <f>ROUND(VLOOKUP(MID($E30,4,3),'[1]Wochentag F(WT)'!$B$7:$J$22,U$9,0),4)</f>
        <v>1.2430000000000001</v>
      </c>
      <c r="V30" s="281">
        <f>ROUND(VLOOKUP(MID($E30,4,3),'[1]Wochentag F(WT)'!$B$7:$J$22,V$9,0),4)</f>
        <v>1.1275999999999999</v>
      </c>
      <c r="W30" s="281">
        <f>ROUND(VLOOKUP(MID($E30,4,3),'[1]Wochentag F(WT)'!$B$7:$J$22,W$9,0),4)</f>
        <v>0.38769999999999999</v>
      </c>
      <c r="X30" s="282">
        <f t="shared" si="2"/>
        <v>0.46379999999999999</v>
      </c>
      <c r="Y30" s="303"/>
    </row>
    <row r="31" spans="2:26" s="143" customFormat="1">
      <c r="B31" s="144">
        <v>20</v>
      </c>
      <c r="C31" s="145" t="str">
        <f t="shared" si="0"/>
        <v>WWN THE L-Gas</v>
      </c>
      <c r="D31" s="62" t="s">
        <v>248</v>
      </c>
      <c r="E31" s="166" t="s">
        <v>675</v>
      </c>
      <c r="F31" s="307" t="str">
        <f>VLOOKUP($E31,'[1]BDEW-Standard'!$B$3:$M$94,F$9,0)</f>
        <v>GB3</v>
      </c>
      <c r="H31" s="278">
        <f>ROUND(VLOOKUP($E31,'[1]BDEW-Standard'!$B$3:$M$94,H$9,0),7)</f>
        <v>3.2572741999999999</v>
      </c>
      <c r="I31" s="278">
        <f>ROUND(VLOOKUP($E31,'[1]BDEW-Standard'!$B$3:$M$94,I$9,0),7)</f>
        <v>-37.5</v>
      </c>
      <c r="J31" s="278">
        <f>ROUND(VLOOKUP($E31,'[1]BDEW-Standard'!$B$3:$M$94,J$9,0),7)</f>
        <v>6.3462148000000003</v>
      </c>
      <c r="K31" s="278">
        <f>ROUND(VLOOKUP($E31,'[1]BDEW-Standard'!$B$3:$M$94,K$9,0),7)</f>
        <v>8.6622699999999997E-2</v>
      </c>
      <c r="L31" s="279">
        <f>ROUND(VLOOKUP($E31,'[1]BDEW-Standard'!$B$3:$M$94,L$9,0),1)</f>
        <v>40</v>
      </c>
      <c r="M31" s="278">
        <f>ROUND(VLOOKUP($E31,'[1]BDEW-Standard'!$B$3:$M$94,M$9,0),7)</f>
        <v>0</v>
      </c>
      <c r="N31" s="278">
        <f>ROUND(VLOOKUP($E31,'[1]BDEW-Standard'!$B$3:$M$94,N$9,0),7)</f>
        <v>0</v>
      </c>
      <c r="O31" s="278">
        <f>ROUND(VLOOKUP($E31,'[1]BDEW-Standard'!$B$3:$M$94,O$9,0),7)</f>
        <v>0</v>
      </c>
      <c r="P31" s="278">
        <f>ROUND(VLOOKUP($E31,'[1]BDEW-Standard'!$B$3:$M$94,P$9,0),7)</f>
        <v>0</v>
      </c>
      <c r="Q31" s="280">
        <f t="shared" si="1"/>
        <v>0.9584556323619029</v>
      </c>
      <c r="R31" s="281">
        <f>ROUND(VLOOKUP(MID($E31,4,3),'[1]Wochentag F(WT)'!$B$7:$J$22,R$9,0),4)</f>
        <v>0.98970000000000002</v>
      </c>
      <c r="S31" s="281">
        <f>ROUND(VLOOKUP(MID($E31,4,3),'[1]Wochentag F(WT)'!$B$7:$J$22,S$9,0),4)</f>
        <v>0.9627</v>
      </c>
      <c r="T31" s="281">
        <f>ROUND(VLOOKUP(MID($E31,4,3),'[1]Wochentag F(WT)'!$B$7:$J$22,T$9,0),4)</f>
        <v>1.0507</v>
      </c>
      <c r="U31" s="281">
        <f>ROUND(VLOOKUP(MID($E31,4,3),'[1]Wochentag F(WT)'!$B$7:$J$22,U$9,0),4)</f>
        <v>1.0551999999999999</v>
      </c>
      <c r="V31" s="281">
        <f>ROUND(VLOOKUP(MID($E31,4,3),'[1]Wochentag F(WT)'!$B$7:$J$22,V$9,0),4)</f>
        <v>1.0297000000000001</v>
      </c>
      <c r="W31" s="281">
        <f>ROUND(VLOOKUP(MID($E31,4,3),'[1]Wochentag F(WT)'!$B$7:$J$22,W$9,0),4)</f>
        <v>0.97670000000000001</v>
      </c>
      <c r="X31" s="282">
        <f t="shared" si="2"/>
        <v>0.9352999999999998</v>
      </c>
      <c r="Y31" s="303"/>
    </row>
    <row r="32" spans="2:26" s="143" customFormat="1">
      <c r="B32" s="144">
        <v>21</v>
      </c>
      <c r="C32" s="145" t="str">
        <f t="shared" si="0"/>
        <v>WWN THE L-Gas</v>
      </c>
      <c r="D32" s="62" t="s">
        <v>248</v>
      </c>
      <c r="E32" s="166" t="s">
        <v>676</v>
      </c>
      <c r="F32" s="307" t="str">
        <f>VLOOKUP($E32,'[1]BDEW-Standard'!$B$3:$M$94,F$9,0)</f>
        <v>GB4</v>
      </c>
      <c r="H32" s="278">
        <f>ROUND(VLOOKUP($E32,'[1]BDEW-Standard'!$B$3:$M$94,H$9,0),7)</f>
        <v>3.6017736</v>
      </c>
      <c r="I32" s="278">
        <f>ROUND(VLOOKUP($E32,'[1]BDEW-Standard'!$B$3:$M$94,I$9,0),7)</f>
        <v>-37.882536799999997</v>
      </c>
      <c r="J32" s="278">
        <f>ROUND(VLOOKUP($E32,'[1]BDEW-Standard'!$B$3:$M$94,J$9,0),7)</f>
        <v>6.9836070000000001</v>
      </c>
      <c r="K32" s="278">
        <f>ROUND(VLOOKUP($E32,'[1]BDEW-Standard'!$B$3:$M$94,K$9,0),7)</f>
        <v>5.4826199999999999E-2</v>
      </c>
      <c r="L32" s="279">
        <f>ROUND(VLOOKUP($E32,'[1]BDEW-Standard'!$B$3:$M$94,L$9,0),1)</f>
        <v>40</v>
      </c>
      <c r="M32" s="278">
        <f>ROUND(VLOOKUP($E32,'[1]BDEW-Standard'!$B$3:$M$94,M$9,0),7)</f>
        <v>0</v>
      </c>
      <c r="N32" s="278">
        <f>ROUND(VLOOKUP($E32,'[1]BDEW-Standard'!$B$3:$M$94,N$9,0),7)</f>
        <v>0</v>
      </c>
      <c r="O32" s="278">
        <f>ROUND(VLOOKUP($E32,'[1]BDEW-Standard'!$B$3:$M$94,O$9,0),7)</f>
        <v>0</v>
      </c>
      <c r="P32" s="278">
        <f>ROUND(VLOOKUP($E32,'[1]BDEW-Standard'!$B$3:$M$94,P$9,0),7)</f>
        <v>0</v>
      </c>
      <c r="Q32" s="280">
        <f t="shared" si="1"/>
        <v>0.90239375975311864</v>
      </c>
      <c r="R32" s="281">
        <f>ROUND(VLOOKUP(MID($E32,4,3),'[1]Wochentag F(WT)'!$B$7:$J$22,R$9,0),4)</f>
        <v>0.98970000000000002</v>
      </c>
      <c r="S32" s="281">
        <f>ROUND(VLOOKUP(MID($E32,4,3),'[1]Wochentag F(WT)'!$B$7:$J$22,S$9,0),4)</f>
        <v>0.9627</v>
      </c>
      <c r="T32" s="281">
        <f>ROUND(VLOOKUP(MID($E32,4,3),'[1]Wochentag F(WT)'!$B$7:$J$22,T$9,0),4)</f>
        <v>1.0507</v>
      </c>
      <c r="U32" s="281">
        <f>ROUND(VLOOKUP(MID($E32,4,3),'[1]Wochentag F(WT)'!$B$7:$J$22,U$9,0),4)</f>
        <v>1.0551999999999999</v>
      </c>
      <c r="V32" s="281">
        <f>ROUND(VLOOKUP(MID($E32,4,3),'[1]Wochentag F(WT)'!$B$7:$J$22,V$9,0),4)</f>
        <v>1.0297000000000001</v>
      </c>
      <c r="W32" s="281">
        <f>ROUND(VLOOKUP(MID($E32,4,3),'[1]Wochentag F(WT)'!$B$7:$J$22,W$9,0),4)</f>
        <v>0.97670000000000001</v>
      </c>
      <c r="X32" s="282">
        <f t="shared" si="2"/>
        <v>0.9352999999999998</v>
      </c>
      <c r="Y32" s="303"/>
    </row>
    <row r="33" spans="2:25" s="143" customFormat="1">
      <c r="B33" s="144">
        <v>22</v>
      </c>
      <c r="C33" s="145" t="str">
        <f t="shared" si="0"/>
        <v>WWN THE L-Gas</v>
      </c>
      <c r="D33" s="62" t="s">
        <v>248</v>
      </c>
      <c r="E33" s="166" t="s">
        <v>677</v>
      </c>
      <c r="F33" s="307" t="str">
        <f>VLOOKUP($E33,'[1]BDEW-Standard'!$B$3:$M$94,F$9,0)</f>
        <v>BA3</v>
      </c>
      <c r="H33" s="278">
        <f>ROUND(VLOOKUP($E33,'[1]BDEW-Standard'!$B$3:$M$94,H$9,0),7)</f>
        <v>0.62619619999999998</v>
      </c>
      <c r="I33" s="278">
        <f>ROUND(VLOOKUP($E33,'[1]BDEW-Standard'!$B$3:$M$94,I$9,0),7)</f>
        <v>-33</v>
      </c>
      <c r="J33" s="278">
        <f>ROUND(VLOOKUP($E33,'[1]BDEW-Standard'!$B$3:$M$94,J$9,0),7)</f>
        <v>5.7212303000000002</v>
      </c>
      <c r="K33" s="278">
        <f>ROUND(VLOOKUP($E33,'[1]BDEW-Standard'!$B$3:$M$94,K$9,0),7)</f>
        <v>0.78556550000000003</v>
      </c>
      <c r="L33" s="279">
        <f>ROUND(VLOOKUP($E33,'[1]BDEW-Standard'!$B$3:$M$94,L$9,0),1)</f>
        <v>40</v>
      </c>
      <c r="M33" s="278">
        <f>ROUND(VLOOKUP($E33,'[1]BDEW-Standard'!$B$3:$M$94,M$9,0),7)</f>
        <v>0</v>
      </c>
      <c r="N33" s="278">
        <f>ROUND(VLOOKUP($E33,'[1]BDEW-Standard'!$B$3:$M$94,N$9,0),7)</f>
        <v>0</v>
      </c>
      <c r="O33" s="278">
        <f>ROUND(VLOOKUP($E33,'[1]BDEW-Standard'!$B$3:$M$94,O$9,0),7)</f>
        <v>0</v>
      </c>
      <c r="P33" s="278">
        <f>ROUND(VLOOKUP($E33,'[1]BDEW-Standard'!$B$3:$M$94,P$9,0),7)</f>
        <v>0</v>
      </c>
      <c r="Q33" s="280">
        <f t="shared" si="1"/>
        <v>1.0711738317583412</v>
      </c>
      <c r="R33" s="281">
        <f>ROUND(VLOOKUP(MID($E33,4,3),'[1]Wochentag F(WT)'!$B$7:$J$22,R$9,0),4)</f>
        <v>1.0848</v>
      </c>
      <c r="S33" s="281">
        <f>ROUND(VLOOKUP(MID($E33,4,3),'[1]Wochentag F(WT)'!$B$7:$J$22,S$9,0),4)</f>
        <v>1.1211</v>
      </c>
      <c r="T33" s="281">
        <f>ROUND(VLOOKUP(MID($E33,4,3),'[1]Wochentag F(WT)'!$B$7:$J$22,T$9,0),4)</f>
        <v>1.0769</v>
      </c>
      <c r="U33" s="281">
        <f>ROUND(VLOOKUP(MID($E33,4,3),'[1]Wochentag F(WT)'!$B$7:$J$22,U$9,0),4)</f>
        <v>1.1353</v>
      </c>
      <c r="V33" s="281">
        <f>ROUND(VLOOKUP(MID($E33,4,3),'[1]Wochentag F(WT)'!$B$7:$J$22,V$9,0),4)</f>
        <v>1.1402000000000001</v>
      </c>
      <c r="W33" s="281">
        <f>ROUND(VLOOKUP(MID($E33,4,3),'[1]Wochentag F(WT)'!$B$7:$J$22,W$9,0),4)</f>
        <v>0.48520000000000002</v>
      </c>
      <c r="X33" s="282">
        <f t="shared" si="2"/>
        <v>0.95650000000000013</v>
      </c>
      <c r="Y33" s="303"/>
    </row>
    <row r="34" spans="2:25" s="143" customFormat="1">
      <c r="B34" s="144">
        <v>23</v>
      </c>
      <c r="C34" s="145" t="str">
        <f t="shared" si="0"/>
        <v>WWN THE L-Gas</v>
      </c>
      <c r="D34" s="62" t="s">
        <v>248</v>
      </c>
      <c r="E34" s="166" t="s">
        <v>678</v>
      </c>
      <c r="F34" s="307" t="str">
        <f>VLOOKUP($E34,'[1]BDEW-Standard'!$B$3:$M$94,F$9,0)</f>
        <v>BA4</v>
      </c>
      <c r="H34" s="278">
        <f>ROUND(VLOOKUP($E34,'[1]BDEW-Standard'!$B$3:$M$94,H$9,0),7)</f>
        <v>0.93158890000000005</v>
      </c>
      <c r="I34" s="278">
        <f>ROUND(VLOOKUP($E34,'[1]BDEW-Standard'!$B$3:$M$94,I$9,0),7)</f>
        <v>-33.35</v>
      </c>
      <c r="J34" s="278">
        <f>ROUND(VLOOKUP($E34,'[1]BDEW-Standard'!$B$3:$M$94,J$9,0),7)</f>
        <v>5.7212303000000002</v>
      </c>
      <c r="K34" s="278">
        <f>ROUND(VLOOKUP($E34,'[1]BDEW-Standard'!$B$3:$M$94,K$9,0),7)</f>
        <v>0.66564939999999995</v>
      </c>
      <c r="L34" s="279">
        <f>ROUND(VLOOKUP($E34,'[1]BDEW-Standard'!$B$3:$M$94,L$9,0),1)</f>
        <v>40</v>
      </c>
      <c r="M34" s="278">
        <f>ROUND(VLOOKUP($E34,'[1]BDEW-Standard'!$B$3:$M$94,M$9,0),7)</f>
        <v>0</v>
      </c>
      <c r="N34" s="278">
        <f>ROUND(VLOOKUP($E34,'[1]BDEW-Standard'!$B$3:$M$94,N$9,0),7)</f>
        <v>0</v>
      </c>
      <c r="O34" s="278">
        <f>ROUND(VLOOKUP($E34,'[1]BDEW-Standard'!$B$3:$M$94,O$9,0),7)</f>
        <v>0</v>
      </c>
      <c r="P34" s="278">
        <f>ROUND(VLOOKUP($E34,'[1]BDEW-Standard'!$B$3:$M$94,P$9,0),7)</f>
        <v>0</v>
      </c>
      <c r="Q34" s="280">
        <f t="shared" si="1"/>
        <v>1.0766391850538448</v>
      </c>
      <c r="R34" s="281">
        <f>ROUND(VLOOKUP(MID($E34,4,3),'[1]Wochentag F(WT)'!$B$7:$J$22,R$9,0),4)</f>
        <v>1.0848</v>
      </c>
      <c r="S34" s="281">
        <f>ROUND(VLOOKUP(MID($E34,4,3),'[1]Wochentag F(WT)'!$B$7:$J$22,S$9,0),4)</f>
        <v>1.1211</v>
      </c>
      <c r="T34" s="281">
        <f>ROUND(VLOOKUP(MID($E34,4,3),'[1]Wochentag F(WT)'!$B$7:$J$22,T$9,0),4)</f>
        <v>1.0769</v>
      </c>
      <c r="U34" s="281">
        <f>ROUND(VLOOKUP(MID($E34,4,3),'[1]Wochentag F(WT)'!$B$7:$J$22,U$9,0),4)</f>
        <v>1.1353</v>
      </c>
      <c r="V34" s="281">
        <f>ROUND(VLOOKUP(MID($E34,4,3),'[1]Wochentag F(WT)'!$B$7:$J$22,V$9,0),4)</f>
        <v>1.1402000000000001</v>
      </c>
      <c r="W34" s="281">
        <f>ROUND(VLOOKUP(MID($E34,4,3),'[1]Wochentag F(WT)'!$B$7:$J$22,W$9,0),4)</f>
        <v>0.48520000000000002</v>
      </c>
      <c r="X34" s="282">
        <f t="shared" si="2"/>
        <v>0.95650000000000013</v>
      </c>
      <c r="Y34" s="303"/>
    </row>
    <row r="35" spans="2:25" s="143" customFormat="1">
      <c r="B35" s="144">
        <v>24</v>
      </c>
      <c r="C35" s="145" t="str">
        <f t="shared" si="0"/>
        <v>WWN THE L-Gas</v>
      </c>
      <c r="D35" s="62" t="s">
        <v>248</v>
      </c>
      <c r="E35" s="166" t="s">
        <v>679</v>
      </c>
      <c r="F35" s="307" t="str">
        <f>VLOOKUP($E35,'[1]BDEW-Standard'!$B$3:$M$94,F$9,0)</f>
        <v>PD3</v>
      </c>
      <c r="H35" s="278">
        <f>ROUND(VLOOKUP($E35,'[1]BDEW-Standard'!$B$3:$M$94,H$9,0),7)</f>
        <v>3.2</v>
      </c>
      <c r="I35" s="278">
        <f>ROUND(VLOOKUP($E35,'[1]BDEW-Standard'!$B$3:$M$94,I$9,0),7)</f>
        <v>-35.799999999999997</v>
      </c>
      <c r="J35" s="278">
        <f>ROUND(VLOOKUP($E35,'[1]BDEW-Standard'!$B$3:$M$94,J$9,0),7)</f>
        <v>8.4</v>
      </c>
      <c r="K35" s="278">
        <f>ROUND(VLOOKUP($E35,'[1]BDEW-Standard'!$B$3:$M$94,K$9,0),7)</f>
        <v>9.3848600000000004E-2</v>
      </c>
      <c r="L35" s="279">
        <f>ROUND(VLOOKUP($E35,'[1]BDEW-Standard'!$B$3:$M$94,L$9,0),1)</f>
        <v>40</v>
      </c>
      <c r="M35" s="278">
        <f>ROUND(VLOOKUP($E35,'[1]BDEW-Standard'!$B$3:$M$94,M$9,0),7)</f>
        <v>0</v>
      </c>
      <c r="N35" s="278">
        <f>ROUND(VLOOKUP($E35,'[1]BDEW-Standard'!$B$3:$M$94,N$9,0),7)</f>
        <v>0</v>
      </c>
      <c r="O35" s="278">
        <f>ROUND(VLOOKUP($E35,'[1]BDEW-Standard'!$B$3:$M$94,O$9,0),7)</f>
        <v>0</v>
      </c>
      <c r="P35" s="278">
        <f>ROUND(VLOOKUP($E35,'[1]BDEW-Standard'!$B$3:$M$94,P$9,0),7)</f>
        <v>0</v>
      </c>
      <c r="Q35" s="280">
        <f t="shared" si="1"/>
        <v>0.99106250024889242</v>
      </c>
      <c r="R35" s="281">
        <f>ROUND(VLOOKUP(MID($E35,4,3),'[1]Wochentag F(WT)'!$B$7:$J$22,R$9,0),4)</f>
        <v>1.0214000000000001</v>
      </c>
      <c r="S35" s="281">
        <f>ROUND(VLOOKUP(MID($E35,4,3),'[1]Wochentag F(WT)'!$B$7:$J$22,S$9,0),4)</f>
        <v>1.0866</v>
      </c>
      <c r="T35" s="281">
        <f>ROUND(VLOOKUP(MID($E35,4,3),'[1]Wochentag F(WT)'!$B$7:$J$22,T$9,0),4)</f>
        <v>1.0720000000000001</v>
      </c>
      <c r="U35" s="281">
        <f>ROUND(VLOOKUP(MID($E35,4,3),'[1]Wochentag F(WT)'!$B$7:$J$22,U$9,0),4)</f>
        <v>1.0557000000000001</v>
      </c>
      <c r="V35" s="281">
        <f>ROUND(VLOOKUP(MID($E35,4,3),'[1]Wochentag F(WT)'!$B$7:$J$22,V$9,0),4)</f>
        <v>1.0117</v>
      </c>
      <c r="W35" s="281">
        <f>ROUND(VLOOKUP(MID($E35,4,3),'[1]Wochentag F(WT)'!$B$7:$J$22,W$9,0),4)</f>
        <v>0.90010000000000001</v>
      </c>
      <c r="X35" s="282">
        <f t="shared" si="2"/>
        <v>0.85249999999999915</v>
      </c>
      <c r="Y35" s="303"/>
    </row>
    <row r="36" spans="2:25" s="143" customFormat="1">
      <c r="B36" s="144">
        <v>25</v>
      </c>
      <c r="C36" s="145" t="str">
        <f t="shared" si="0"/>
        <v>WWN THE L-Gas</v>
      </c>
      <c r="D36" s="62" t="s">
        <v>248</v>
      </c>
      <c r="E36" s="166" t="s">
        <v>680</v>
      </c>
      <c r="F36" s="307" t="str">
        <f>VLOOKUP($E36,'[1]BDEW-Standard'!$B$3:$M$94,F$9,0)</f>
        <v>PD4</v>
      </c>
      <c r="H36" s="278">
        <f>ROUND(VLOOKUP($E36,'[1]BDEW-Standard'!$B$3:$M$94,H$9,0),7)</f>
        <v>3.85</v>
      </c>
      <c r="I36" s="278">
        <f>ROUND(VLOOKUP($E36,'[1]BDEW-Standard'!$B$3:$M$94,I$9,0),7)</f>
        <v>-37</v>
      </c>
      <c r="J36" s="278">
        <f>ROUND(VLOOKUP($E36,'[1]BDEW-Standard'!$B$3:$M$94,J$9,0),7)</f>
        <v>10.2405021</v>
      </c>
      <c r="K36" s="278">
        <f>ROUND(VLOOKUP($E36,'[1]BDEW-Standard'!$B$3:$M$94,K$9,0),7)</f>
        <v>4.6924300000000002E-2</v>
      </c>
      <c r="L36" s="279">
        <f>ROUND(VLOOKUP($E36,'[1]BDEW-Standard'!$B$3:$M$94,L$9,0),1)</f>
        <v>40</v>
      </c>
      <c r="M36" s="278">
        <f>ROUND(VLOOKUP($E36,'[1]BDEW-Standard'!$B$3:$M$94,M$9,0),7)</f>
        <v>0</v>
      </c>
      <c r="N36" s="278">
        <f>ROUND(VLOOKUP($E36,'[1]BDEW-Standard'!$B$3:$M$94,N$9,0),7)</f>
        <v>0</v>
      </c>
      <c r="O36" s="278">
        <f>ROUND(VLOOKUP($E36,'[1]BDEW-Standard'!$B$3:$M$94,O$9,0),7)</f>
        <v>0</v>
      </c>
      <c r="P36" s="278">
        <f>ROUND(VLOOKUP($E36,'[1]BDEW-Standard'!$B$3:$M$94,P$9,0),7)</f>
        <v>0</v>
      </c>
      <c r="Q36" s="280">
        <f t="shared" si="1"/>
        <v>0.75691065279879233</v>
      </c>
      <c r="R36" s="281">
        <f>ROUND(VLOOKUP(MID($E36,4,3),'[1]Wochentag F(WT)'!$B$7:$J$22,R$9,0),4)</f>
        <v>1.0214000000000001</v>
      </c>
      <c r="S36" s="281">
        <f>ROUND(VLOOKUP(MID($E36,4,3),'[1]Wochentag F(WT)'!$B$7:$J$22,S$9,0),4)</f>
        <v>1.0866</v>
      </c>
      <c r="T36" s="281">
        <f>ROUND(VLOOKUP(MID($E36,4,3),'[1]Wochentag F(WT)'!$B$7:$J$22,T$9,0),4)</f>
        <v>1.0720000000000001</v>
      </c>
      <c r="U36" s="281">
        <f>ROUND(VLOOKUP(MID($E36,4,3),'[1]Wochentag F(WT)'!$B$7:$J$22,U$9,0),4)</f>
        <v>1.0557000000000001</v>
      </c>
      <c r="V36" s="281">
        <f>ROUND(VLOOKUP(MID($E36,4,3),'[1]Wochentag F(WT)'!$B$7:$J$22,V$9,0),4)</f>
        <v>1.0117</v>
      </c>
      <c r="W36" s="281">
        <f>ROUND(VLOOKUP(MID($E36,4,3),'[1]Wochentag F(WT)'!$B$7:$J$22,W$9,0),4)</f>
        <v>0.90010000000000001</v>
      </c>
      <c r="X36" s="282">
        <f t="shared" si="2"/>
        <v>0.85249999999999915</v>
      </c>
      <c r="Y36" s="303"/>
    </row>
    <row r="37" spans="2:25" s="143" customFormat="1">
      <c r="B37" s="144">
        <v>26</v>
      </c>
      <c r="C37" s="145" t="str">
        <f t="shared" si="0"/>
        <v>WWN THE L-Gas</v>
      </c>
      <c r="D37" s="62" t="s">
        <v>248</v>
      </c>
      <c r="E37" s="166" t="s">
        <v>681</v>
      </c>
      <c r="F37" s="307" t="str">
        <f>VLOOKUP($E37,'[1]BDEW-Standard'!$B$3:$M$94,F$9,0)</f>
        <v>MF3</v>
      </c>
      <c r="H37" s="278">
        <f>ROUND(VLOOKUP($E37,'[1]BDEW-Standard'!$B$3:$M$94,H$9,0),7)</f>
        <v>2.3877617999999998</v>
      </c>
      <c r="I37" s="278">
        <f>ROUND(VLOOKUP($E37,'[1]BDEW-Standard'!$B$3:$M$94,I$9,0),7)</f>
        <v>-34.721360500000003</v>
      </c>
      <c r="J37" s="278">
        <f>ROUND(VLOOKUP($E37,'[1]BDEW-Standard'!$B$3:$M$94,J$9,0),7)</f>
        <v>5.8164303999999998</v>
      </c>
      <c r="K37" s="278">
        <f>ROUND(VLOOKUP($E37,'[1]BDEW-Standard'!$B$3:$M$94,K$9,0),7)</f>
        <v>0.12081939999999999</v>
      </c>
      <c r="L37" s="279">
        <f>ROUND(VLOOKUP($E37,'[1]BDEW-Standard'!$B$3:$M$94,L$9,0),1)</f>
        <v>40</v>
      </c>
      <c r="M37" s="278">
        <f>ROUND(VLOOKUP($E37,'[1]BDEW-Standard'!$B$3:$M$94,M$9,0),7)</f>
        <v>0</v>
      </c>
      <c r="N37" s="278">
        <f>ROUND(VLOOKUP($E37,'[1]BDEW-Standard'!$B$3:$M$94,N$9,0),7)</f>
        <v>0</v>
      </c>
      <c r="O37" s="278">
        <f>ROUND(VLOOKUP($E37,'[1]BDEW-Standard'!$B$3:$M$94,O$9,0),7)</f>
        <v>0</v>
      </c>
      <c r="P37" s="278">
        <f>ROUND(VLOOKUP($E37,'[1]BDEW-Standard'!$B$3:$M$94,P$9,0),7)</f>
        <v>0</v>
      </c>
      <c r="Q37" s="280">
        <f t="shared" si="1"/>
        <v>1.0365184142102302</v>
      </c>
      <c r="R37" s="281">
        <f>ROUND(VLOOKUP(MID($E37,4,3),'[1]Wochentag F(WT)'!$B$7:$J$22,R$9,0),4)</f>
        <v>1.0354000000000001</v>
      </c>
      <c r="S37" s="281">
        <f>ROUND(VLOOKUP(MID($E37,4,3),'[1]Wochentag F(WT)'!$B$7:$J$22,S$9,0),4)</f>
        <v>1.0523</v>
      </c>
      <c r="T37" s="281">
        <f>ROUND(VLOOKUP(MID($E37,4,3),'[1]Wochentag F(WT)'!$B$7:$J$22,T$9,0),4)</f>
        <v>1.0448999999999999</v>
      </c>
      <c r="U37" s="281">
        <f>ROUND(VLOOKUP(MID($E37,4,3),'[1]Wochentag F(WT)'!$B$7:$J$22,U$9,0),4)</f>
        <v>1.0494000000000001</v>
      </c>
      <c r="V37" s="281">
        <f>ROUND(VLOOKUP(MID($E37,4,3),'[1]Wochentag F(WT)'!$B$7:$J$22,V$9,0),4)</f>
        <v>0.98850000000000005</v>
      </c>
      <c r="W37" s="281">
        <f>ROUND(VLOOKUP(MID($E37,4,3),'[1]Wochentag F(WT)'!$B$7:$J$22,W$9,0),4)</f>
        <v>0.88600000000000001</v>
      </c>
      <c r="X37" s="282">
        <f t="shared" si="2"/>
        <v>0.94349999999999934</v>
      </c>
      <c r="Y37" s="303"/>
    </row>
    <row r="38" spans="2:25" s="143" customFormat="1">
      <c r="B38" s="144">
        <v>27</v>
      </c>
      <c r="C38" s="145" t="str">
        <f t="shared" si="0"/>
        <v>WWN THE L-Gas</v>
      </c>
      <c r="D38" s="62" t="s">
        <v>248</v>
      </c>
      <c r="E38" s="166" t="s">
        <v>682</v>
      </c>
      <c r="F38" s="307" t="str">
        <f>VLOOKUP($E38,'[1]BDEW-Standard'!$B$3:$M$94,F$9,0)</f>
        <v>HD3</v>
      </c>
      <c r="H38" s="278">
        <f>ROUND(VLOOKUP($E38,'[1]BDEW-Standard'!$B$3:$M$94,H$9,0),7)</f>
        <v>2.5792510000000002</v>
      </c>
      <c r="I38" s="278">
        <f>ROUND(VLOOKUP($E38,'[1]BDEW-Standard'!$B$3:$M$94,I$9,0),7)</f>
        <v>-35.681614400000001</v>
      </c>
      <c r="J38" s="278">
        <f>ROUND(VLOOKUP($E38,'[1]BDEW-Standard'!$B$3:$M$94,J$9,0),7)</f>
        <v>6.6857975999999999</v>
      </c>
      <c r="K38" s="278">
        <f>ROUND(VLOOKUP($E38,'[1]BDEW-Standard'!$B$3:$M$94,K$9,0),7)</f>
        <v>0.19955410000000001</v>
      </c>
      <c r="L38" s="279">
        <f>ROUND(VLOOKUP($E38,'[1]BDEW-Standard'!$B$3:$M$94,L$9,0),1)</f>
        <v>40</v>
      </c>
      <c r="M38" s="278">
        <f>ROUND(VLOOKUP($E38,'[1]BDEW-Standard'!$B$3:$M$94,M$9,0),7)</f>
        <v>0</v>
      </c>
      <c r="N38" s="278">
        <f>ROUND(VLOOKUP($E38,'[1]BDEW-Standard'!$B$3:$M$94,N$9,0),7)</f>
        <v>0</v>
      </c>
      <c r="O38" s="278">
        <f>ROUND(VLOOKUP($E38,'[1]BDEW-Standard'!$B$3:$M$94,O$9,0),7)</f>
        <v>0</v>
      </c>
      <c r="P38" s="278">
        <f>ROUND(VLOOKUP($E38,'[1]BDEW-Standard'!$B$3:$M$94,P$9,0),7)</f>
        <v>0</v>
      </c>
      <c r="Q38" s="280">
        <f t="shared" si="1"/>
        <v>1.0393994293439688</v>
      </c>
      <c r="R38" s="281">
        <f>ROUND(VLOOKUP(MID($E38,4,3),'[1]Wochentag F(WT)'!$B$7:$J$22,R$9,0),4)</f>
        <v>1.03</v>
      </c>
      <c r="S38" s="281">
        <f>ROUND(VLOOKUP(MID($E38,4,3),'[1]Wochentag F(WT)'!$B$7:$J$22,S$9,0),4)</f>
        <v>1.03</v>
      </c>
      <c r="T38" s="281">
        <f>ROUND(VLOOKUP(MID($E38,4,3),'[1]Wochentag F(WT)'!$B$7:$J$22,T$9,0),4)</f>
        <v>1.02</v>
      </c>
      <c r="U38" s="281">
        <f>ROUND(VLOOKUP(MID($E38,4,3),'[1]Wochentag F(WT)'!$B$7:$J$22,U$9,0),4)</f>
        <v>1.03</v>
      </c>
      <c r="V38" s="281">
        <f>ROUND(VLOOKUP(MID($E38,4,3),'[1]Wochentag F(WT)'!$B$7:$J$22,V$9,0),4)</f>
        <v>1.01</v>
      </c>
      <c r="W38" s="281">
        <f>ROUND(VLOOKUP(MID($E38,4,3),'[1]Wochentag F(WT)'!$B$7:$J$22,W$9,0),4)</f>
        <v>0.93</v>
      </c>
      <c r="X38" s="282">
        <f t="shared" si="2"/>
        <v>0.95000000000000018</v>
      </c>
      <c r="Y38" s="303"/>
    </row>
    <row r="39" spans="2:25" s="143" customFormat="1">
      <c r="B39" s="144">
        <v>28</v>
      </c>
      <c r="C39" s="145" t="str">
        <f t="shared" si="0"/>
        <v>WWN THE L-Gas</v>
      </c>
      <c r="D39" s="62" t="s">
        <v>248</v>
      </c>
      <c r="E39" s="166" t="s">
        <v>683</v>
      </c>
      <c r="F39" s="307" t="str">
        <f>VLOOKUP($E39,'[1]BDEW-Standard'!$B$3:$M$94,F$9,0)</f>
        <v>HD4</v>
      </c>
      <c r="H39" s="278">
        <f>ROUND(VLOOKUP($E39,'[1]BDEW-Standard'!$B$3:$M$94,H$9,0),7)</f>
        <v>3.0084346000000002</v>
      </c>
      <c r="I39" s="278">
        <f>ROUND(VLOOKUP($E39,'[1]BDEW-Standard'!$B$3:$M$94,I$9,0),7)</f>
        <v>-36.607845300000001</v>
      </c>
      <c r="J39" s="278">
        <f>ROUND(VLOOKUP($E39,'[1]BDEW-Standard'!$B$3:$M$94,J$9,0),7)</f>
        <v>7.3211870000000001</v>
      </c>
      <c r="K39" s="278">
        <f>ROUND(VLOOKUP($E39,'[1]BDEW-Standard'!$B$3:$M$94,K$9,0),7)</f>
        <v>0.15496599999999999</v>
      </c>
      <c r="L39" s="279">
        <f>ROUND(VLOOKUP($E39,'[1]BDEW-Standard'!$B$3:$M$94,L$9,0),1)</f>
        <v>40</v>
      </c>
      <c r="M39" s="278">
        <f>ROUND(VLOOKUP($E39,'[1]BDEW-Standard'!$B$3:$M$94,M$9,0),7)</f>
        <v>0</v>
      </c>
      <c r="N39" s="278">
        <f>ROUND(VLOOKUP($E39,'[1]BDEW-Standard'!$B$3:$M$94,N$9,0),7)</f>
        <v>0</v>
      </c>
      <c r="O39" s="278">
        <f>ROUND(VLOOKUP($E39,'[1]BDEW-Standard'!$B$3:$M$94,O$9,0),7)</f>
        <v>0</v>
      </c>
      <c r="P39" s="278">
        <f>ROUND(VLOOKUP($E39,'[1]BDEW-Standard'!$B$3:$M$94,P$9,0),7)</f>
        <v>0</v>
      </c>
      <c r="Q39" s="280">
        <f t="shared" si="1"/>
        <v>0.97302438504000599</v>
      </c>
      <c r="R39" s="281">
        <f>ROUND(VLOOKUP(MID($E39,4,3),'[1]Wochentag F(WT)'!$B$7:$J$22,R$9,0),4)</f>
        <v>1.03</v>
      </c>
      <c r="S39" s="281">
        <f>ROUND(VLOOKUP(MID($E39,4,3),'[1]Wochentag F(WT)'!$B$7:$J$22,S$9,0),4)</f>
        <v>1.03</v>
      </c>
      <c r="T39" s="281">
        <f>ROUND(VLOOKUP(MID($E39,4,3),'[1]Wochentag F(WT)'!$B$7:$J$22,T$9,0),4)</f>
        <v>1.02</v>
      </c>
      <c r="U39" s="281">
        <f>ROUND(VLOOKUP(MID($E39,4,3),'[1]Wochentag F(WT)'!$B$7:$J$22,U$9,0),4)</f>
        <v>1.03</v>
      </c>
      <c r="V39" s="281">
        <f>ROUND(VLOOKUP(MID($E39,4,3),'[1]Wochentag F(WT)'!$B$7:$J$22,V$9,0),4)</f>
        <v>1.01</v>
      </c>
      <c r="W39" s="281">
        <f>ROUND(VLOOKUP(MID($E39,4,3),'[1]Wochentag F(WT)'!$B$7:$J$22,W$9,0),4)</f>
        <v>0.93</v>
      </c>
      <c r="X39" s="282">
        <f t="shared" si="2"/>
        <v>0.95000000000000018</v>
      </c>
      <c r="Y39" s="303"/>
    </row>
    <row r="40" spans="2:25" s="143" customFormat="1">
      <c r="B40" s="144">
        <v>29</v>
      </c>
      <c r="C40" s="145" t="str">
        <f t="shared" ref="C40:C41" si="3">$D$6</f>
        <v>WWN THE L-Gas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3"/>
        <v>WWN THE L-Gas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mergeCells count="1">
    <mergeCell ref="D7:E7"/>
  </mergeCells>
  <conditionalFormatting sqref="F11 H11:Y11 H40:Y41 Y12:Y39 F40:F41">
    <cfRule type="expression" dxfId="15" priority="14">
      <formula>ISERROR(F11)</formula>
    </cfRule>
  </conditionalFormatting>
  <conditionalFormatting sqref="E40:F41 Y12:Y41">
    <cfRule type="duplicateValues" dxfId="14" priority="36"/>
  </conditionalFormatting>
  <conditionalFormatting sqref="F12:F26 H12:X26">
    <cfRule type="expression" dxfId="13" priority="3">
      <formula>ISERROR(F12)</formula>
    </cfRule>
  </conditionalFormatting>
  <conditionalFormatting sqref="E12:F26 E27:E39">
    <cfRule type="duplicateValues" dxfId="12" priority="5"/>
  </conditionalFormatting>
  <conditionalFormatting sqref="F27:F39 H27:X39">
    <cfRule type="expression" dxfId="11" priority="1">
      <formula>ISERROR(F27)</formula>
    </cfRule>
  </conditionalFormatting>
  <conditionalFormatting sqref="F27:F39">
    <cfRule type="duplicateValues" dxfId="10" priority="2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D40:D41</xm:sqref>
        </x14:conditionalFormatting>
        <x14:conditionalFormatting xmlns:xm="http://schemas.microsoft.com/office/excel/2006/main">
          <x14:cfRule type="cellIs" priority="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DFC09A90-B496-439F-A0BD-01C8C60D092E}">
            <xm:f>D12&lt;&gt;IF(ISERROR(VLOOKUP($E12,'\\rhenag.local\XenDesktop\Eigene Dateien\rhenag\eigener DSO\SLP_verfahrensspez_Parameter\[18-01-24_SLP_Gas_Verfahrensspezifische_Parameter_Netzbetreiber_701196_WWN.xlsx]BDEW-Standard'!#REF!,1,0)),"Ind.-Koef.","BDEW")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D12:D39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E40:E41</xm:sqref>
        </x14:dataValidation>
        <x14:dataValidation type="list" errorStyle="information" allowBlank="1" showInputMessage="1" showErrorMessage="1" errorTitle="Achtung!" error="keine BDEW Nomenklatur">
          <x14:formula1>
            <xm:f>'H:\Eigene Dateien\rhenag\eigener DSO\SLP_verfahrensspez_Parameter\[18-01-24_SLP_Gas_Verfahrensspezifische_Parameter_Netzbetreiber_701196_WWN.xlsx]BDEW-Standard'!#REF!</xm:f>
          </x14:formula1>
          <xm:sqref>E12:E15</xm:sqref>
        </x14:dataValidation>
        <x14:dataValidation type="list" allowBlank="1" showInputMessage="1" showErrorMessage="1">
          <x14:formula1>
            <xm:f>'H:\Eigene Dateien\rhenag\eigener DSO\SLP_verfahrensspez_Parameter\[18-01-24_SLP_Gas_Verfahrensspezifische_Parameter_Netzbetreiber_701196_WWN.xlsx]BDEW-Standard'!#REF!</xm:f>
          </x14:formula1>
          <xm:sqref>E16:E28</xm:sqref>
        </x14:dataValidation>
        <x14:dataValidation type="list" errorStyle="information" allowBlank="1" showInputMessage="1" showErrorMessage="1" errorTitle="Achtung!" error="keine BDEW Nomenklatur">
          <x14:formula1>
            <xm:f>'H:\Eigene Dateien\rhenag\eigener DSO\SLP_verfahrensspez_Parameter\[18-01-24_SLP_Gas_Verfahrensspezifische_Parameter_Netzbetreiber_701196_WWN.xlsx]BDEW-Standard'!#REF!</xm:f>
          </x14:formula1>
          <xm:sqref>E16:E39</xm:sqref>
        </x14:dataValidation>
        <x14:dataValidation type="list" allowBlank="1" showInputMessage="1" showErrorMessage="1">
          <x14:formula1>
            <xm:f>'H:\Eigene Dateien\rhenag\eigener DSO\SLP_verfahrensspez_Parameter\[18-01-24_SLP_Gas_Verfahrensspezifische_Parameter_Netzbetreiber_701196_WWN.xlsx]BDEW-Standard'!#REF!</xm:f>
          </x14:formula1>
          <xm:sqref>E12:E15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7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Westerwald-Netz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WWN THE L-Gas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350">
        <f>Netzbetreiber!$D$11</f>
        <v>9870119600004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8" t="s">
        <v>455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3" t="s">
        <v>583</v>
      </c>
      <c r="C10" s="364"/>
      <c r="D10" s="94">
        <v>2</v>
      </c>
      <c r="E10" s="95" t="str">
        <f>IF(ISERROR(HLOOKUP(E$11,$M$9:$AD$35,$D10,0)),"",HLOOKUP(E$11,$M$9:$AD$35,$D10,0))</f>
        <v/>
      </c>
      <c r="F10" s="361" t="s">
        <v>395</v>
      </c>
      <c r="G10" s="361"/>
      <c r="H10" s="361"/>
      <c r="I10" s="361"/>
      <c r="J10" s="361"/>
      <c r="K10" s="361"/>
      <c r="L10" s="362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5" t="s">
        <v>249</v>
      </c>
      <c r="B3" s="238" t="s">
        <v>86</v>
      </c>
      <c r="C3" s="239"/>
      <c r="D3" s="367" t="s">
        <v>454</v>
      </c>
      <c r="E3" s="368"/>
      <c r="F3" s="368"/>
      <c r="G3" s="368"/>
      <c r="H3" s="368"/>
      <c r="I3" s="368"/>
      <c r="J3" s="369"/>
      <c r="K3" s="240"/>
      <c r="L3" s="240"/>
      <c r="M3" s="240"/>
      <c r="N3" s="240"/>
      <c r="O3" s="241"/>
      <c r="P3" s="240"/>
    </row>
    <row r="4" spans="1:16" ht="20.100000000000001" customHeight="1">
      <c r="A4" s="366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ChristJ</cp:lastModifiedBy>
  <cp:lastPrinted>2015-03-20T22:59:10Z</cp:lastPrinted>
  <dcterms:created xsi:type="dcterms:W3CDTF">2015-01-15T05:25:41Z</dcterms:created>
  <dcterms:modified xsi:type="dcterms:W3CDTF">2021-11-16T14:37:11Z</dcterms:modified>
</cp:coreProperties>
</file>